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Z\共有\ALL\ホール料金表・申込書\"/>
    </mc:Choice>
  </mc:AlternateContent>
  <xr:revisionPtr revIDLastSave="0" documentId="13_ncr:1_{4A7B3D88-25F1-41BD-86D5-C9F6D648DAC3}" xr6:coauthVersionLast="43" xr6:coauthVersionMax="43" xr10:uidLastSave="{00000000-0000-0000-0000-000000000000}"/>
  <bookViews>
    <workbookView xWindow="-120" yWindow="-120" windowWidth="29040" windowHeight="15840" xr2:uid="{7301898D-BEBA-4054-A403-1AF25F2E284C}"/>
  </bookViews>
  <sheets>
    <sheet name="料金計算表" sheetId="4" r:id="rId1"/>
  </sheets>
  <definedNames>
    <definedName name="_xlnm.Print_Area" localSheetId="0">料金計算表!$A$1:$H$145</definedName>
    <definedName name="_xlnm.Print_Titles" localSheetId="0">料金計算表!$1:$2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3" i="4" l="1"/>
  <c r="A113" i="4"/>
  <c r="A111" i="4"/>
  <c r="F95" i="4"/>
  <c r="F80" i="4" l="1"/>
  <c r="F91" i="4" l="1"/>
  <c r="F19" i="4" l="1"/>
  <c r="F17" i="4"/>
  <c r="F15" i="4"/>
  <c r="F13" i="4"/>
  <c r="F11" i="4"/>
  <c r="F9" i="4"/>
  <c r="F104" i="4" l="1"/>
  <c r="F103" i="4"/>
  <c r="F102" i="4"/>
  <c r="F134" i="4" l="1"/>
  <c r="E132" i="4"/>
  <c r="F128" i="4"/>
  <c r="F139" i="4" s="1"/>
  <c r="F140" i="4" s="1"/>
  <c r="E125" i="4"/>
  <c r="E126" i="4" s="1"/>
  <c r="E117" i="4"/>
  <c r="E118" i="4" s="1"/>
  <c r="E119" i="4" s="1"/>
  <c r="F121" i="4" s="1"/>
  <c r="C34" i="4" l="1"/>
  <c r="F34" i="4" s="1"/>
  <c r="C33" i="4"/>
  <c r="F33" i="4" s="1"/>
  <c r="C32" i="4"/>
  <c r="F32" i="4" s="1"/>
  <c r="C31" i="4"/>
  <c r="F31" i="4" s="1"/>
  <c r="C30" i="4"/>
  <c r="F30" i="4" s="1"/>
  <c r="C29" i="4"/>
  <c r="F29" i="4" s="1"/>
  <c r="A30" i="4"/>
  <c r="A31" i="4" s="1"/>
  <c r="A32" i="4" s="1"/>
  <c r="A33" i="4" s="1"/>
  <c r="A34" i="4" s="1"/>
  <c r="C27" i="4"/>
  <c r="F27" i="4" s="1"/>
  <c r="C26" i="4"/>
  <c r="F26" i="4" s="1"/>
  <c r="C25" i="4"/>
  <c r="F25" i="4" s="1"/>
  <c r="C24" i="4"/>
  <c r="F24" i="4" s="1"/>
  <c r="C23" i="4"/>
  <c r="F23" i="4" s="1"/>
  <c r="C22" i="4"/>
  <c r="F22" i="4" s="1"/>
  <c r="A21" i="4"/>
  <c r="A28" i="4" s="1"/>
  <c r="A35" i="4" s="1"/>
  <c r="A23" i="4"/>
  <c r="A24" i="4" s="1"/>
  <c r="A25" i="4" s="1"/>
  <c r="A26" i="4" s="1"/>
  <c r="A27" i="4" s="1"/>
  <c r="A98" i="4" l="1"/>
  <c r="A99" i="4" s="1"/>
  <c r="A100" i="4" s="1"/>
  <c r="A101" i="4" s="1"/>
  <c r="F93" i="4"/>
  <c r="A102" i="4" l="1"/>
  <c r="A103" i="4" s="1"/>
  <c r="A104" i="4" s="1"/>
  <c r="A105" i="4" s="1"/>
  <c r="A106" i="4" s="1"/>
  <c r="F90" i="4"/>
  <c r="H41" i="4" l="1"/>
  <c r="H14" i="4"/>
  <c r="B132" i="4" l="1"/>
  <c r="B125" i="4"/>
  <c r="C59" i="4" l="1"/>
  <c r="F59" i="4" s="1"/>
  <c r="C57" i="4"/>
  <c r="F57" i="4" s="1"/>
  <c r="C55" i="4"/>
  <c r="F55" i="4" s="1"/>
  <c r="H54" i="4"/>
  <c r="H56" i="4" s="1"/>
  <c r="C53" i="4"/>
  <c r="F53" i="4" s="1"/>
  <c r="H52" i="4"/>
  <c r="C51" i="4"/>
  <c r="F51" i="4" s="1"/>
  <c r="A51" i="4"/>
  <c r="A53" i="4" s="1"/>
  <c r="A55" i="4" s="1"/>
  <c r="A57" i="4" s="1"/>
  <c r="A59" i="4" s="1"/>
  <c r="C49" i="4"/>
  <c r="F49" i="4" s="1"/>
  <c r="C58" i="4" l="1"/>
  <c r="F58" i="4" s="1"/>
  <c r="C52" i="4"/>
  <c r="F52" i="4" s="1"/>
  <c r="C56" i="4"/>
  <c r="F56" i="4" s="1"/>
  <c r="C50" i="4"/>
  <c r="F50" i="4" s="1"/>
  <c r="C60" i="4"/>
  <c r="F60" i="4" s="1"/>
  <c r="C54" i="4"/>
  <c r="F54" i="4" s="1"/>
  <c r="H58" i="4"/>
  <c r="H60" i="4"/>
  <c r="C46" i="4" l="1"/>
  <c r="F46" i="4" s="1"/>
  <c r="C44" i="4"/>
  <c r="F44" i="4" s="1"/>
  <c r="C42" i="4"/>
  <c r="F42" i="4" s="1"/>
  <c r="C40" i="4"/>
  <c r="F40" i="4" s="1"/>
  <c r="C38" i="4"/>
  <c r="F38" i="4" s="1"/>
  <c r="C36" i="4"/>
  <c r="F36" i="4" s="1"/>
  <c r="A48" i="4"/>
  <c r="H43" i="4"/>
  <c r="A38" i="4"/>
  <c r="A40" i="4" s="1"/>
  <c r="A42" i="4" s="1"/>
  <c r="A44" i="4" s="1"/>
  <c r="A46" i="4" s="1"/>
  <c r="C20" i="4"/>
  <c r="F20" i="4" s="1"/>
  <c r="C18" i="4"/>
  <c r="F18" i="4" s="1"/>
  <c r="C16" i="4"/>
  <c r="F16" i="4" s="1"/>
  <c r="H16" i="4"/>
  <c r="H20" i="4" s="1"/>
  <c r="C14" i="4"/>
  <c r="F14" i="4" s="1"/>
  <c r="C12" i="4"/>
  <c r="F12" i="4" s="1"/>
  <c r="C10" i="4"/>
  <c r="F10" i="4" s="1"/>
  <c r="A11" i="4"/>
  <c r="A13" i="4" s="1"/>
  <c r="A15" i="4" s="1"/>
  <c r="A17" i="4" s="1"/>
  <c r="A19" i="4" s="1"/>
  <c r="A79" i="4"/>
  <c r="A80" i="4" s="1"/>
  <c r="F79" i="4"/>
  <c r="C41" i="4" l="1"/>
  <c r="F41" i="4" s="1"/>
  <c r="C43" i="4"/>
  <c r="F43" i="4" s="1"/>
  <c r="C45" i="4"/>
  <c r="F45" i="4" s="1"/>
  <c r="C39" i="4"/>
  <c r="F39" i="4" s="1"/>
  <c r="C47" i="4"/>
  <c r="F47" i="4" s="1"/>
  <c r="C37" i="4"/>
  <c r="H47" i="4"/>
  <c r="H45" i="4"/>
  <c r="H18" i="4"/>
  <c r="A109" i="4"/>
  <c r="F78" i="4"/>
  <c r="F37" i="4" l="1"/>
  <c r="F64" i="4" s="1"/>
  <c r="F101" i="4"/>
  <c r="F99" i="4"/>
  <c r="F65" i="4" l="1"/>
  <c r="F137" i="4"/>
  <c r="F135" i="4"/>
  <c r="F130" i="4"/>
  <c r="F129" i="4"/>
  <c r="F123" i="4"/>
  <c r="F122" i="4"/>
  <c r="F115" i="4"/>
  <c r="F114" i="4"/>
  <c r="F110" i="4"/>
  <c r="F109" i="4"/>
  <c r="F108" i="4"/>
  <c r="F106" i="4"/>
  <c r="F105" i="4"/>
  <c r="F98" i="4"/>
  <c r="F100" i="4"/>
  <c r="F97" i="4"/>
  <c r="F94" i="4"/>
  <c r="F92" i="4"/>
  <c r="F89" i="4"/>
  <c r="F88" i="4"/>
  <c r="F86" i="4"/>
  <c r="F85" i="4"/>
  <c r="F84" i="4"/>
  <c r="F83" i="4"/>
  <c r="F82" i="4"/>
  <c r="A83" i="4"/>
  <c r="A84" i="4" s="1"/>
  <c r="A85" i="4" s="1"/>
  <c r="A86" i="4" s="1"/>
  <c r="C132" i="4"/>
  <c r="H126" i="4"/>
  <c r="C126" i="4"/>
  <c r="F126" i="4" s="1"/>
  <c r="B126" i="4"/>
  <c r="C125" i="4"/>
  <c r="F125" i="4" s="1"/>
  <c r="C124" i="4"/>
  <c r="C131" i="4" s="1"/>
  <c r="F131" i="4" s="1"/>
  <c r="F133" i="4" s="1"/>
  <c r="B124" i="4"/>
  <c r="B131" i="4" s="1"/>
  <c r="C119" i="4"/>
  <c r="F119" i="4" s="1"/>
  <c r="B119" i="4"/>
  <c r="H118" i="4"/>
  <c r="C118" i="4"/>
  <c r="F118" i="4" s="1"/>
  <c r="B118" i="4"/>
  <c r="C117" i="4"/>
  <c r="F117" i="4" s="1"/>
  <c r="B117" i="4"/>
  <c r="C116" i="4"/>
  <c r="F116" i="4" s="1"/>
  <c r="B116" i="4"/>
  <c r="A110" i="4"/>
  <c r="A89" i="4"/>
  <c r="A90" i="4" s="1"/>
  <c r="A91" i="4" s="1"/>
  <c r="A92" i="4" s="1"/>
  <c r="A93" i="4" s="1"/>
  <c r="A81" i="4"/>
  <c r="A87" i="4" s="1"/>
  <c r="A96" i="4" s="1"/>
  <c r="A107" i="4" s="1"/>
  <c r="F66" i="4" l="1"/>
  <c r="F144" i="4"/>
  <c r="A94" i="4"/>
  <c r="A95" i="4" s="1"/>
  <c r="F143" i="4"/>
  <c r="F120" i="4"/>
  <c r="H121" i="4" s="1"/>
  <c r="F124" i="4"/>
  <c r="F127" i="4" s="1"/>
  <c r="H128" i="4" s="1"/>
  <c r="H134" i="4"/>
  <c r="F141" i="4" l="1"/>
  <c r="F145" i="4"/>
</calcChain>
</file>

<file path=xl/sharedStrings.xml><?xml version="1.0" encoding="utf-8"?>
<sst xmlns="http://schemas.openxmlformats.org/spreadsheetml/2006/main" count="179" uniqueCount="123">
  <si>
    <t>リハーサル室</t>
    <rPh sb="5" eb="6">
      <t>シツ</t>
    </rPh>
    <phoneticPr fontId="1"/>
  </si>
  <si>
    <t>No.</t>
    <phoneticPr fontId="1"/>
  </si>
  <si>
    <t>料金 1単位</t>
    <rPh sb="0" eb="2">
      <t>リョウキン</t>
    </rPh>
    <phoneticPr fontId="1"/>
  </si>
  <si>
    <t>（～の部）単価</t>
    <rPh sb="3" eb="4">
      <t>ブ</t>
    </rPh>
    <rPh sb="5" eb="7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</si>
  <si>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</si>
  <si>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</si>
  <si>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</si>
  <si>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列1</t>
  </si>
  <si>
    <t>列2</t>
  </si>
  <si>
    <t>列3</t>
  </si>
  <si>
    <t>列7</t>
  </si>
  <si>
    <t>演奏用備品</t>
    <rPh sb="0" eb="3">
      <t>エンソウヨウ</t>
    </rPh>
    <rPh sb="3" eb="5">
      <t>ビヒン</t>
    </rPh>
    <phoneticPr fontId="1"/>
  </si>
  <si>
    <t>演奏者用譜面台</t>
    <rPh sb="0" eb="4">
      <t>エンソウシャヨウ</t>
    </rPh>
    <rPh sb="4" eb="6">
      <t>フメン</t>
    </rPh>
    <rPh sb="6" eb="7">
      <t>ダイ</t>
    </rPh>
    <phoneticPr fontId="1"/>
  </si>
  <si>
    <t>演奏者用椅子</t>
    <rPh sb="0" eb="4">
      <t>エンソウシャヨウ</t>
    </rPh>
    <rPh sb="4" eb="6">
      <t>イス</t>
    </rPh>
    <phoneticPr fontId="1"/>
  </si>
  <si>
    <t>ピアノ背無し椅子</t>
    <rPh sb="3" eb="4">
      <t>セ</t>
    </rPh>
    <rPh sb="4" eb="5">
      <t>ナ</t>
    </rPh>
    <rPh sb="6" eb="8">
      <t>イス</t>
    </rPh>
    <phoneticPr fontId="1"/>
  </si>
  <si>
    <t>セミナー用備品</t>
    <rPh sb="4" eb="5">
      <t>ヨウ</t>
    </rPh>
    <rPh sb="5" eb="7">
      <t>ビヒン</t>
    </rPh>
    <phoneticPr fontId="1"/>
  </si>
  <si>
    <t>テーブル</t>
    <phoneticPr fontId="1"/>
  </si>
  <si>
    <t>看板バトン</t>
    <rPh sb="0" eb="2">
      <t>カンバン</t>
    </rPh>
    <phoneticPr fontId="1"/>
  </si>
  <si>
    <t>スクリーン</t>
    <phoneticPr fontId="1"/>
  </si>
  <si>
    <t>映像機器（プロジェクター、センターカメラ、ディスプレイ）</t>
    <rPh sb="0" eb="2">
      <t>エイゾウ</t>
    </rPh>
    <rPh sb="2" eb="4">
      <t>キキ</t>
    </rPh>
    <phoneticPr fontId="1"/>
  </si>
  <si>
    <t>音響備品</t>
    <rPh sb="0" eb="2">
      <t>オンキョウ</t>
    </rPh>
    <rPh sb="2" eb="4">
      <t>ビヒン</t>
    </rPh>
    <phoneticPr fontId="1"/>
  </si>
  <si>
    <t>音響機器一式</t>
    <rPh sb="0" eb="2">
      <t>オンキョウ</t>
    </rPh>
    <rPh sb="2" eb="4">
      <t>キキ</t>
    </rPh>
    <rPh sb="4" eb="6">
      <t>イッシキ</t>
    </rPh>
    <phoneticPr fontId="1"/>
  </si>
  <si>
    <t>録音再生機器一式</t>
    <rPh sb="0" eb="2">
      <t>ロクオン</t>
    </rPh>
    <rPh sb="2" eb="4">
      <t>サイセイ</t>
    </rPh>
    <rPh sb="4" eb="6">
      <t>キキ</t>
    </rPh>
    <rPh sb="6" eb="8">
      <t>イッシキ</t>
    </rPh>
    <phoneticPr fontId="1"/>
  </si>
  <si>
    <t>持ち込み機器コンセント使用料</t>
    <rPh sb="0" eb="1">
      <t>モ</t>
    </rPh>
    <rPh sb="2" eb="3">
      <t>コ</t>
    </rPh>
    <rPh sb="4" eb="6">
      <t>キキ</t>
    </rPh>
    <rPh sb="11" eb="14">
      <t>シヨウリョウ</t>
    </rPh>
    <phoneticPr fontId="1"/>
  </si>
  <si>
    <t>照明</t>
    <rPh sb="0" eb="2">
      <t>ショウメイ</t>
    </rPh>
    <phoneticPr fontId="1"/>
  </si>
  <si>
    <t>パック料金</t>
    <rPh sb="3" eb="5">
      <t>リョウキン</t>
    </rPh>
    <phoneticPr fontId="1"/>
  </si>
  <si>
    <t>セミナーパック（1日のみ使用の1単位料金）</t>
    <rPh sb="9" eb="10">
      <t>ニチ</t>
    </rPh>
    <rPh sb="12" eb="14">
      <t>シヨウ</t>
    </rPh>
    <rPh sb="16" eb="18">
      <t>タンイ</t>
    </rPh>
    <rPh sb="18" eb="20">
      <t>リョウキン</t>
    </rPh>
    <phoneticPr fontId="1"/>
  </si>
  <si>
    <t>1単位（午前・午後・夜 各部あたり）</t>
    <rPh sb="1" eb="3">
      <t>タンイ</t>
    </rPh>
    <rPh sb="4" eb="6">
      <t>ゴゼン</t>
    </rPh>
    <rPh sb="7" eb="9">
      <t>ゴゴ</t>
    </rPh>
    <rPh sb="10" eb="11">
      <t>ヨル</t>
    </rPh>
    <rPh sb="12" eb="14">
      <t>カクブ</t>
    </rPh>
    <phoneticPr fontId="1"/>
  </si>
  <si>
    <t>展示会パック（2日以上連続使用の場合の1日料金）</t>
    <rPh sb="0" eb="3">
      <t>テンジカイ</t>
    </rPh>
    <rPh sb="8" eb="11">
      <t>ニチイジョウ</t>
    </rPh>
    <rPh sb="11" eb="13">
      <t>レンゾク</t>
    </rPh>
    <rPh sb="13" eb="15">
      <t>シヨウ</t>
    </rPh>
    <rPh sb="16" eb="18">
      <t>バアイ</t>
    </rPh>
    <rPh sb="20" eb="21">
      <t>ニチ</t>
    </rPh>
    <rPh sb="21" eb="23">
      <t>リョウキン</t>
    </rPh>
    <phoneticPr fontId="1"/>
  </si>
  <si>
    <t>1日あたりの料金</t>
    <rPh sb="1" eb="2">
      <t>ニチ</t>
    </rPh>
    <rPh sb="6" eb="8">
      <t>リョウキン</t>
    </rPh>
    <phoneticPr fontId="1"/>
  </si>
  <si>
    <t>会議室備品</t>
    <rPh sb="0" eb="3">
      <t>カイギシツ</t>
    </rPh>
    <rPh sb="3" eb="5">
      <t>ビヒン</t>
    </rPh>
    <phoneticPr fontId="1"/>
  </si>
  <si>
    <t>プロジェクター＋電子ホワイトボード</t>
    <rPh sb="8" eb="10">
      <t>デンシ</t>
    </rPh>
    <phoneticPr fontId="1"/>
  </si>
  <si>
    <t>ホワイトボードのみは無料</t>
    <rPh sb="10" eb="12">
      <t>ムリョウ</t>
    </rPh>
    <phoneticPr fontId="1"/>
  </si>
  <si>
    <t>使用</t>
    <rPh sb="0" eb="2">
      <t>シヨウ</t>
    </rPh>
    <phoneticPr fontId="1"/>
  </si>
  <si>
    <t>回数</t>
    <rPh sb="0" eb="2">
      <t>カイスウ</t>
    </rPh>
    <phoneticPr fontId="1"/>
  </si>
  <si>
    <t>指揮者台・指揮者用譜面台</t>
    <rPh sb="0" eb="3">
      <t>シキシャ</t>
    </rPh>
    <rPh sb="3" eb="4">
      <t>ダイ</t>
    </rPh>
    <rPh sb="5" eb="8">
      <t>シキシャ</t>
    </rPh>
    <rPh sb="8" eb="9">
      <t>ヨウ</t>
    </rPh>
    <rPh sb="9" eb="11">
      <t>フメン</t>
    </rPh>
    <rPh sb="11" eb="12">
      <t>ダイ</t>
    </rPh>
    <phoneticPr fontId="1"/>
  </si>
  <si>
    <t>背無し椅子含む</t>
    <rPh sb="0" eb="1">
      <t>セ</t>
    </rPh>
    <rPh sb="1" eb="2">
      <t>ナ</t>
    </rPh>
    <rPh sb="3" eb="5">
      <t>イス</t>
    </rPh>
    <rPh sb="5" eb="6">
      <t>フク</t>
    </rPh>
    <phoneticPr fontId="1"/>
  </si>
  <si>
    <t>ダイナミックマイク SM58</t>
    <phoneticPr fontId="1"/>
  </si>
  <si>
    <t>ワイヤレスマイク ピンマイク型</t>
    <rPh sb="14" eb="15">
      <t>ガタ</t>
    </rPh>
    <phoneticPr fontId="1"/>
  </si>
  <si>
    <t>マイクスタンド（ストレート型）</t>
    <rPh sb="13" eb="14">
      <t>ガタ</t>
    </rPh>
    <phoneticPr fontId="1"/>
  </si>
  <si>
    <t>下記の</t>
    <rPh sb="0" eb="2">
      <t>カキ</t>
    </rPh>
    <phoneticPr fontId="1"/>
  </si>
  <si>
    <t>ピアノ</t>
    <phoneticPr fontId="1"/>
  </si>
  <si>
    <t>料金 1日</t>
    <rPh sb="0" eb="2">
      <t>リョウキン</t>
    </rPh>
    <rPh sb="4" eb="5">
      <t>ニチ</t>
    </rPh>
    <phoneticPr fontId="1"/>
  </si>
  <si>
    <t>会場ご利用料金</t>
    <rPh sb="0" eb="2">
      <t>カイジョウ</t>
    </rPh>
    <rPh sb="3" eb="5">
      <t>リヨウ</t>
    </rPh>
    <rPh sb="5" eb="7">
      <t>リョウキン</t>
    </rPh>
    <phoneticPr fontId="1"/>
  </si>
  <si>
    <t>平日 午前の部（9：00～12：00）</t>
    <rPh sb="0" eb="2">
      <t>ヘイジツ</t>
    </rPh>
    <rPh sb="3" eb="5">
      <t>ゴゼン</t>
    </rPh>
    <rPh sb="6" eb="7">
      <t>ブ</t>
    </rPh>
    <phoneticPr fontId="1"/>
  </si>
  <si>
    <t>平日 午後の部（13：00～16：30）</t>
    <rPh sb="0" eb="2">
      <t>ヘイジツ</t>
    </rPh>
    <rPh sb="3" eb="5">
      <t>ゴゴ</t>
    </rPh>
    <rPh sb="6" eb="7">
      <t>ブ</t>
    </rPh>
    <phoneticPr fontId="1"/>
  </si>
  <si>
    <t>平日 夜間の部（17：30～22：00）</t>
    <rPh sb="0" eb="2">
      <t>ヘイジツ</t>
    </rPh>
    <rPh sb="3" eb="5">
      <t>ヤカン</t>
    </rPh>
    <rPh sb="6" eb="7">
      <t>ブ</t>
    </rPh>
    <phoneticPr fontId="1"/>
  </si>
  <si>
    <t>土・日・祝日 午前の部（9：00～12：00）</t>
    <rPh sb="0" eb="1">
      <t>ド</t>
    </rPh>
    <rPh sb="2" eb="3">
      <t>ニチ</t>
    </rPh>
    <rPh sb="4" eb="6">
      <t>シュクジツ</t>
    </rPh>
    <rPh sb="7" eb="9">
      <t>ゴゼン</t>
    </rPh>
    <rPh sb="10" eb="11">
      <t>ブ</t>
    </rPh>
    <phoneticPr fontId="1"/>
  </si>
  <si>
    <t>土・日・祝日 午後の部（13：00～16：30）</t>
    <rPh sb="0" eb="1">
      <t>ツチ</t>
    </rPh>
    <rPh sb="2" eb="3">
      <t>ヒ</t>
    </rPh>
    <rPh sb="4" eb="6">
      <t>シュクジツ</t>
    </rPh>
    <rPh sb="7" eb="9">
      <t>ゴゴ</t>
    </rPh>
    <rPh sb="10" eb="11">
      <t>ブ</t>
    </rPh>
    <phoneticPr fontId="1"/>
  </si>
  <si>
    <t>土・日・祝日 夜間の部（17：30～22：00）</t>
    <rPh sb="0" eb="1">
      <t>ツチ</t>
    </rPh>
    <rPh sb="2" eb="3">
      <t>ヒ</t>
    </rPh>
    <rPh sb="4" eb="6">
      <t>シュクジツ</t>
    </rPh>
    <rPh sb="7" eb="9">
      <t>ヤカン</t>
    </rPh>
    <rPh sb="10" eb="11">
      <t>ブ</t>
    </rPh>
    <phoneticPr fontId="1"/>
  </si>
  <si>
    <t>会議室</t>
    <rPh sb="0" eb="3">
      <t>カイギシツ</t>
    </rPh>
    <phoneticPr fontId="1"/>
  </si>
  <si>
    <t>第1会議室 午前の部（9：00～12：00）全曜日共通</t>
    <rPh sb="0" eb="1">
      <t>ダイ</t>
    </rPh>
    <rPh sb="2" eb="5">
      <t>カイギシツ</t>
    </rPh>
    <rPh sb="6" eb="8">
      <t>ゴゼン</t>
    </rPh>
    <rPh sb="9" eb="10">
      <t>ブ</t>
    </rPh>
    <rPh sb="22" eb="23">
      <t>ゼン</t>
    </rPh>
    <rPh sb="23" eb="25">
      <t>ヨウビ</t>
    </rPh>
    <rPh sb="25" eb="27">
      <t>キョウツウ</t>
    </rPh>
    <phoneticPr fontId="1"/>
  </si>
  <si>
    <t>第1会議室 午後の部（13：00～17：00）全曜日共通</t>
    <rPh sb="0" eb="1">
      <t>ダイ</t>
    </rPh>
    <rPh sb="2" eb="5">
      <t>カイギシツ</t>
    </rPh>
    <rPh sb="6" eb="8">
      <t>ゴゴ</t>
    </rPh>
    <rPh sb="9" eb="10">
      <t>ブ</t>
    </rPh>
    <rPh sb="23" eb="24">
      <t>ゼン</t>
    </rPh>
    <rPh sb="24" eb="26">
      <t>ヨウビ</t>
    </rPh>
    <rPh sb="26" eb="28">
      <t>キョウツウ</t>
    </rPh>
    <phoneticPr fontId="1"/>
  </si>
  <si>
    <t>第1会議室 夜間の部（18：00～22：00）全曜日共通</t>
    <rPh sb="0" eb="1">
      <t>ダイ</t>
    </rPh>
    <rPh sb="2" eb="5">
      <t>カイギシツ</t>
    </rPh>
    <rPh sb="6" eb="8">
      <t>ヤカン</t>
    </rPh>
    <rPh sb="9" eb="10">
      <t>ブ</t>
    </rPh>
    <rPh sb="23" eb="24">
      <t>ゼン</t>
    </rPh>
    <rPh sb="24" eb="26">
      <t>ヨウビ</t>
    </rPh>
    <rPh sb="26" eb="28">
      <t>キョウツウ</t>
    </rPh>
    <phoneticPr fontId="1"/>
  </si>
  <si>
    <t>第2会議室 午前の部（9：00～12：00）全曜日共通</t>
    <rPh sb="0" eb="1">
      <t>ダイ</t>
    </rPh>
    <rPh sb="2" eb="5">
      <t>カイギシツ</t>
    </rPh>
    <rPh sb="6" eb="8">
      <t>ゴゼン</t>
    </rPh>
    <rPh sb="9" eb="10">
      <t>ブ</t>
    </rPh>
    <rPh sb="22" eb="23">
      <t>ゼン</t>
    </rPh>
    <rPh sb="23" eb="25">
      <t>ヨウビ</t>
    </rPh>
    <rPh sb="25" eb="27">
      <t>キョウツウ</t>
    </rPh>
    <phoneticPr fontId="1"/>
  </si>
  <si>
    <t>第2会議室 午後の部（13：00～17：00）全曜日共通</t>
    <rPh sb="0" eb="1">
      <t>ダイ</t>
    </rPh>
    <rPh sb="2" eb="5">
      <t>カイギシツ</t>
    </rPh>
    <rPh sb="6" eb="8">
      <t>ゴゴ</t>
    </rPh>
    <rPh sb="9" eb="10">
      <t>ブ</t>
    </rPh>
    <rPh sb="23" eb="24">
      <t>ゼン</t>
    </rPh>
    <rPh sb="24" eb="26">
      <t>ヨウビ</t>
    </rPh>
    <rPh sb="26" eb="28">
      <t>キョウツウ</t>
    </rPh>
    <phoneticPr fontId="1"/>
  </si>
  <si>
    <t>第2会議室 夜間の部（18：00～22：00）全曜日共通</t>
    <rPh sb="0" eb="1">
      <t>ダイ</t>
    </rPh>
    <rPh sb="2" eb="5">
      <t>カイギシツ</t>
    </rPh>
    <rPh sb="6" eb="8">
      <t>ヤカン</t>
    </rPh>
    <rPh sb="9" eb="10">
      <t>ブ</t>
    </rPh>
    <rPh sb="23" eb="24">
      <t>ゼン</t>
    </rPh>
    <rPh sb="24" eb="26">
      <t>ヨウビ</t>
    </rPh>
    <rPh sb="26" eb="28">
      <t>キョウツウ</t>
    </rPh>
    <phoneticPr fontId="1"/>
  </si>
  <si>
    <t>会場利用料(消費税別) 合計</t>
    <rPh sb="0" eb="2">
      <t>カイジョウ</t>
    </rPh>
    <rPh sb="2" eb="5">
      <t>リヨウリョウ</t>
    </rPh>
    <rPh sb="6" eb="9">
      <t>ショウヒゼイ</t>
    </rPh>
    <rPh sb="9" eb="10">
      <t>ベツ</t>
    </rPh>
    <rPh sb="12" eb="14">
      <t>ゴウケイ</t>
    </rPh>
    <phoneticPr fontId="1"/>
  </si>
  <si>
    <t>消費税額</t>
    <rPh sb="0" eb="3">
      <t>ショウヒゼイ</t>
    </rPh>
    <rPh sb="3" eb="4">
      <t>ガク</t>
    </rPh>
    <phoneticPr fontId="1"/>
  </si>
  <si>
    <t>会場利用料(消費税込) 合計</t>
    <rPh sb="0" eb="2">
      <t>カイジョウ</t>
    </rPh>
    <rPh sb="2" eb="5">
      <t>リヨウリョウ</t>
    </rPh>
    <rPh sb="6" eb="9">
      <t>ショウヒゼイ</t>
    </rPh>
    <rPh sb="9" eb="10">
      <t>コミ</t>
    </rPh>
    <rPh sb="12" eb="14">
      <t>ゴウケイ</t>
    </rPh>
    <phoneticPr fontId="1"/>
  </si>
  <si>
    <t>保有数</t>
    <rPh sb="0" eb="2">
      <t>ホユウ</t>
    </rPh>
    <rPh sb="2" eb="3">
      <t>スウ</t>
    </rPh>
    <phoneticPr fontId="1"/>
  </si>
  <si>
    <t>チェロ用ピアノ高低椅子（トムソン椅子）</t>
    <rPh sb="3" eb="4">
      <t>ヨウ</t>
    </rPh>
    <rPh sb="7" eb="9">
      <t>コウテイ</t>
    </rPh>
    <rPh sb="9" eb="11">
      <t>イス</t>
    </rPh>
    <rPh sb="16" eb="18">
      <t>イス</t>
    </rPh>
    <phoneticPr fontId="1"/>
  </si>
  <si>
    <t>備品類利用料(消費税別) 合計</t>
    <rPh sb="0" eb="2">
      <t>ビヒン</t>
    </rPh>
    <rPh sb="2" eb="3">
      <t>ルイ</t>
    </rPh>
    <rPh sb="3" eb="6">
      <t>リヨウリョウ</t>
    </rPh>
    <rPh sb="7" eb="10">
      <t>ショウヒゼイ</t>
    </rPh>
    <rPh sb="10" eb="11">
      <t>ベツ</t>
    </rPh>
    <rPh sb="13" eb="15">
      <t>ゴウケイ</t>
    </rPh>
    <phoneticPr fontId="1"/>
  </si>
  <si>
    <t>備品類利用料(消費税込) 合計</t>
    <rPh sb="0" eb="2">
      <t>ビヒン</t>
    </rPh>
    <rPh sb="2" eb="3">
      <t>ルイ</t>
    </rPh>
    <rPh sb="3" eb="6">
      <t>リヨウリョウ</t>
    </rPh>
    <rPh sb="7" eb="10">
      <t>ショウヒゼイ</t>
    </rPh>
    <rPh sb="10" eb="11">
      <t>コミ</t>
    </rPh>
    <rPh sb="13" eb="15">
      <t>ゴウケイ</t>
    </rPh>
    <phoneticPr fontId="1"/>
  </si>
  <si>
    <t>〃</t>
    <phoneticPr fontId="1"/>
  </si>
  <si>
    <t>※</t>
    <phoneticPr fontId="1"/>
  </si>
  <si>
    <t>割引ご利用</t>
    <rPh sb="0" eb="2">
      <t>ワリビキ</t>
    </rPh>
    <rPh sb="3" eb="5">
      <t>リヨウ</t>
    </rPh>
    <phoneticPr fontId="1"/>
  </si>
  <si>
    <t>同一申し込みの中で、ホールを本番でご利用の場合、リハーサル室、会議室を割引でご利用いただけます（正規料金の50％）。出演者控室などにご利用ください。</t>
    <rPh sb="0" eb="2">
      <t>ドウイツ</t>
    </rPh>
    <rPh sb="2" eb="3">
      <t>モウ</t>
    </rPh>
    <rPh sb="4" eb="5">
      <t>コ</t>
    </rPh>
    <rPh sb="7" eb="8">
      <t>ナカ</t>
    </rPh>
    <rPh sb="14" eb="16">
      <t>ホンバン</t>
    </rPh>
    <rPh sb="18" eb="20">
      <t>リヨウ</t>
    </rPh>
    <rPh sb="21" eb="23">
      <t>バアイ</t>
    </rPh>
    <rPh sb="29" eb="30">
      <t>シツ</t>
    </rPh>
    <rPh sb="31" eb="34">
      <t>カイギシツ</t>
    </rPh>
    <rPh sb="35" eb="37">
      <t>ワリビキ</t>
    </rPh>
    <rPh sb="39" eb="41">
      <t>リヨウ</t>
    </rPh>
    <rPh sb="48" eb="50">
      <t>セイキ</t>
    </rPh>
    <rPh sb="50" eb="52">
      <t>リョウキン</t>
    </rPh>
    <rPh sb="58" eb="61">
      <t>シュツエンシャ</t>
    </rPh>
    <rPh sb="61" eb="63">
      <t>ヒカエシツ</t>
    </rPh>
    <rPh sb="67" eb="69">
      <t>リヨウ</t>
    </rPh>
    <phoneticPr fontId="1"/>
  </si>
  <si>
    <t>ホールを準備・リハーサルでご利用される場合は割引でご利用いただけます。（正規料金の80％）</t>
    <rPh sb="4" eb="6">
      <t>ジュンビ</t>
    </rPh>
    <rPh sb="14" eb="16">
      <t>リヨウ</t>
    </rPh>
    <rPh sb="19" eb="21">
      <t>バアイ</t>
    </rPh>
    <rPh sb="22" eb="24">
      <t>ワリビキ</t>
    </rPh>
    <rPh sb="26" eb="28">
      <t>リヨウ</t>
    </rPh>
    <rPh sb="36" eb="38">
      <t>セイキ</t>
    </rPh>
    <rPh sb="38" eb="40">
      <t>リョウキン</t>
    </rPh>
    <phoneticPr fontId="1"/>
  </si>
  <si>
    <t>※ホールと併用の場合の会議室の利用時間帯は、ホールと同様、午後の部16：30まで、夜の部17：30からとします。</t>
    <phoneticPr fontId="1"/>
  </si>
  <si>
    <t>楽器・調律・ホール備品</t>
    <rPh sb="0" eb="2">
      <t>ガッキ</t>
    </rPh>
    <rPh sb="3" eb="5">
      <t>チョウリツ</t>
    </rPh>
    <rPh sb="9" eb="11">
      <t>ビヒン</t>
    </rPh>
    <phoneticPr fontId="1"/>
  </si>
  <si>
    <t>ホールをご利用の場合は楽屋も無料でご利用いただけます。</t>
    <rPh sb="5" eb="7">
      <t>リヨウ</t>
    </rPh>
    <rPh sb="8" eb="10">
      <t>バアイ</t>
    </rPh>
    <rPh sb="11" eb="13">
      <t>ガクヤ</t>
    </rPh>
    <rPh sb="14" eb="16">
      <t>ムリョウ</t>
    </rPh>
    <rPh sb="18" eb="20">
      <t>リヨウ</t>
    </rPh>
    <phoneticPr fontId="1"/>
  </si>
  <si>
    <t>ホールを準備（調律含む）・リハーサルでご利用される場合の料金</t>
    <rPh sb="4" eb="6">
      <t>ジュンビ</t>
    </rPh>
    <rPh sb="7" eb="9">
      <t>チョウリツ</t>
    </rPh>
    <rPh sb="9" eb="10">
      <t>フク</t>
    </rPh>
    <rPh sb="20" eb="22">
      <t>リヨウ</t>
    </rPh>
    <rPh sb="25" eb="27">
      <t>バアイ</t>
    </rPh>
    <rPh sb="28" eb="30">
      <t>リョウキン</t>
    </rPh>
    <phoneticPr fontId="1"/>
  </si>
  <si>
    <t>ステージ4、リハーサル室2</t>
    <rPh sb="11" eb="12">
      <t>シツ</t>
    </rPh>
    <phoneticPr fontId="1"/>
  </si>
  <si>
    <t>客席天井灯＋ステージ＋バトンライト（スポットライト含む）</t>
    <rPh sb="0" eb="2">
      <t>キャクセキ</t>
    </rPh>
    <rPh sb="2" eb="4">
      <t>テンジョウ</t>
    </rPh>
    <rPh sb="4" eb="5">
      <t>アカ</t>
    </rPh>
    <rPh sb="25" eb="26">
      <t>フク</t>
    </rPh>
    <phoneticPr fontId="1"/>
  </si>
  <si>
    <t>マイク2本（MCまたはセンター用、カゲアナ用）＋スタンド2本を含む</t>
    <rPh sb="4" eb="5">
      <t>ホン</t>
    </rPh>
    <rPh sb="15" eb="16">
      <t>ヨウ</t>
    </rPh>
    <rPh sb="21" eb="22">
      <t>ヨウ</t>
    </rPh>
    <rPh sb="29" eb="30">
      <t>ホン</t>
    </rPh>
    <rPh sb="31" eb="32">
      <t>フク</t>
    </rPh>
    <phoneticPr fontId="1"/>
  </si>
  <si>
    <t>コンサートピアノ CF6（ステージ）</t>
    <phoneticPr fontId="1"/>
  </si>
  <si>
    <t>トークショー用高椅子</t>
    <rPh sb="6" eb="7">
      <t>ヨウ</t>
    </rPh>
    <rPh sb="7" eb="8">
      <t>タカ</t>
    </rPh>
    <rPh sb="8" eb="10">
      <t>イス</t>
    </rPh>
    <phoneticPr fontId="1"/>
  </si>
  <si>
    <t>コンサートパック（1単位＝1区分の料金）</t>
    <rPh sb="10" eb="12">
      <t>タンイ</t>
    </rPh>
    <rPh sb="14" eb="16">
      <t>クブン</t>
    </rPh>
    <rPh sb="17" eb="19">
      <t>リョウキン</t>
    </rPh>
    <phoneticPr fontId="1"/>
  </si>
  <si>
    <t>フットモニタースピーカー一式</t>
    <rPh sb="12" eb="14">
      <t>イッシキ</t>
    </rPh>
    <phoneticPr fontId="1"/>
  </si>
  <si>
    <t>2個で1セット</t>
    <rPh sb="1" eb="2">
      <t>コ</t>
    </rPh>
    <phoneticPr fontId="1"/>
  </si>
  <si>
    <t>ホール（コンサート利用）</t>
    <rPh sb="9" eb="11">
      <t>リヨウ</t>
    </rPh>
    <phoneticPr fontId="1"/>
  </si>
  <si>
    <t>ホール（セミナー利用・展示販売催事利用）</t>
    <rPh sb="8" eb="10">
      <t>リヨウ</t>
    </rPh>
    <rPh sb="11" eb="13">
      <t>テンジ</t>
    </rPh>
    <rPh sb="13" eb="15">
      <t>ハンバイ</t>
    </rPh>
    <rPh sb="15" eb="17">
      <t>サイジ</t>
    </rPh>
    <rPh sb="17" eb="19">
      <t>リヨウ</t>
    </rPh>
    <phoneticPr fontId="1"/>
  </si>
  <si>
    <t>ホール（販売を伴わない展示催事利用）</t>
    <rPh sb="4" eb="6">
      <t>ハンバイ</t>
    </rPh>
    <rPh sb="7" eb="8">
      <t>トモナ</t>
    </rPh>
    <rPh sb="11" eb="13">
      <t>テンジ</t>
    </rPh>
    <rPh sb="13" eb="15">
      <t>サイジ</t>
    </rPh>
    <rPh sb="15" eb="17">
      <t>リヨウ</t>
    </rPh>
    <phoneticPr fontId="1"/>
  </si>
  <si>
    <t>同一申し込み内でホールをご利用時の割引ご利用料</t>
    <rPh sb="0" eb="1">
      <t>ドウ</t>
    </rPh>
    <rPh sb="1" eb="2">
      <t>イチ</t>
    </rPh>
    <rPh sb="2" eb="3">
      <t>モウ</t>
    </rPh>
    <rPh sb="4" eb="5">
      <t>コ</t>
    </rPh>
    <rPh sb="6" eb="7">
      <t>ナイ</t>
    </rPh>
    <rPh sb="13" eb="15">
      <t>リヨウ</t>
    </rPh>
    <rPh sb="15" eb="16">
      <t>ジ</t>
    </rPh>
    <rPh sb="17" eb="19">
      <t>ワリビキ</t>
    </rPh>
    <rPh sb="20" eb="23">
      <t>リヨウリョウ</t>
    </rPh>
    <phoneticPr fontId="1"/>
  </si>
  <si>
    <t>卓上型マイクスタンド（ストレート型）</t>
    <rPh sb="0" eb="3">
      <t>タクジョウガタ</t>
    </rPh>
    <rPh sb="16" eb="17">
      <t>ガタ</t>
    </rPh>
    <phoneticPr fontId="1"/>
  </si>
  <si>
    <t>マイクスタンド（ブーム型）</t>
    <rPh sb="11" eb="12">
      <t>ガタ</t>
    </rPh>
    <phoneticPr fontId="1"/>
  </si>
  <si>
    <t>ワイヤレスマイク ハンド型（SM58）</t>
    <rPh sb="12" eb="13">
      <t>ガタ</t>
    </rPh>
    <phoneticPr fontId="1"/>
  </si>
  <si>
    <t>（ボーカル用・MC用）</t>
    <rPh sb="5" eb="6">
      <t>ヨウ</t>
    </rPh>
    <rPh sb="9" eb="10">
      <t>ヨウ</t>
    </rPh>
    <phoneticPr fontId="1"/>
  </si>
  <si>
    <t>ピアノ使用時はピアノ代に含む（ステージ1、リハーサル室1）</t>
    <rPh sb="3" eb="6">
      <t>シヨウジ</t>
    </rPh>
    <rPh sb="10" eb="11">
      <t>ダイ</t>
    </rPh>
    <rPh sb="12" eb="13">
      <t>フク</t>
    </rPh>
    <phoneticPr fontId="1"/>
  </si>
  <si>
    <t>合計（定価）</t>
    <rPh sb="0" eb="2">
      <t>ゴウケイ</t>
    </rPh>
    <rPh sb="3" eb="5">
      <t>テイカ</t>
    </rPh>
    <phoneticPr fontId="1"/>
  </si>
  <si>
    <t>客席・ステージ天井灯（作業灯）</t>
    <rPh sb="0" eb="2">
      <t>キャクセキ</t>
    </rPh>
    <rPh sb="7" eb="9">
      <t>テンジョウ</t>
    </rPh>
    <rPh sb="9" eb="10">
      <t>アカ</t>
    </rPh>
    <rPh sb="11" eb="13">
      <t>サギョウ</t>
    </rPh>
    <rPh sb="13" eb="14">
      <t>アカ</t>
    </rPh>
    <phoneticPr fontId="1"/>
  </si>
  <si>
    <t>会場費や備品料金の試算ができます。</t>
    <rPh sb="0" eb="2">
      <t>カイジョウ</t>
    </rPh>
    <rPh sb="2" eb="3">
      <t>ヒ</t>
    </rPh>
    <rPh sb="4" eb="6">
      <t>ビヒン</t>
    </rPh>
    <rPh sb="6" eb="8">
      <t>リョウキン</t>
    </rPh>
    <rPh sb="9" eb="11">
      <t>シサン</t>
    </rPh>
    <phoneticPr fontId="1"/>
  </si>
  <si>
    <t>平日 午前の部（9：00～12：00）基本＝本番料金</t>
    <rPh sb="0" eb="2">
      <t>ヘイジツ</t>
    </rPh>
    <rPh sb="3" eb="5">
      <t>ゴゼン</t>
    </rPh>
    <rPh sb="6" eb="7">
      <t>ブ</t>
    </rPh>
    <rPh sb="19" eb="21">
      <t>キホン</t>
    </rPh>
    <rPh sb="22" eb="24">
      <t>ホンバン</t>
    </rPh>
    <rPh sb="24" eb="26">
      <t>リョウキン</t>
    </rPh>
    <phoneticPr fontId="1"/>
  </si>
  <si>
    <t>平日 午後の部（13：00～16：30）基本＝本番料金</t>
    <rPh sb="0" eb="2">
      <t>ヘイジツ</t>
    </rPh>
    <rPh sb="3" eb="5">
      <t>ゴゴ</t>
    </rPh>
    <rPh sb="6" eb="7">
      <t>ブ</t>
    </rPh>
    <phoneticPr fontId="1"/>
  </si>
  <si>
    <t>平日 夜間の部（17：30～22：00）基本＝本番料金</t>
    <rPh sb="0" eb="2">
      <t>ヘイジツ</t>
    </rPh>
    <rPh sb="3" eb="5">
      <t>ヤカン</t>
    </rPh>
    <rPh sb="6" eb="7">
      <t>ブ</t>
    </rPh>
    <phoneticPr fontId="1"/>
  </si>
  <si>
    <t>土・日・祝日 午前の部（9：00～12：00）基本＝本番料金</t>
    <rPh sb="0" eb="1">
      <t>ド</t>
    </rPh>
    <rPh sb="2" eb="3">
      <t>ニチ</t>
    </rPh>
    <rPh sb="4" eb="6">
      <t>シュクジツ</t>
    </rPh>
    <rPh sb="7" eb="9">
      <t>ゴゼン</t>
    </rPh>
    <rPh sb="10" eb="11">
      <t>ブ</t>
    </rPh>
    <phoneticPr fontId="1"/>
  </si>
  <si>
    <t>土・日・祝日 午後の部（13：00～16：30）基本＝本番料金</t>
    <rPh sb="0" eb="1">
      <t>ツチ</t>
    </rPh>
    <rPh sb="2" eb="3">
      <t>ヒ</t>
    </rPh>
    <rPh sb="4" eb="6">
      <t>シュクジツ</t>
    </rPh>
    <rPh sb="7" eb="9">
      <t>ゴゴ</t>
    </rPh>
    <rPh sb="10" eb="11">
      <t>ブ</t>
    </rPh>
    <phoneticPr fontId="1"/>
  </si>
  <si>
    <t>土・日・祝日 夜間の部（17：30～22：00）基本＝本番料金</t>
    <rPh sb="0" eb="1">
      <t>ツチ</t>
    </rPh>
    <rPh sb="2" eb="3">
      <t>ヒ</t>
    </rPh>
    <rPh sb="4" eb="6">
      <t>シュクジツ</t>
    </rPh>
    <rPh sb="7" eb="9">
      <t>ヤカン</t>
    </rPh>
    <rPh sb="10" eb="11">
      <t>ブ</t>
    </rPh>
    <phoneticPr fontId="1"/>
  </si>
  <si>
    <t>（準備割引ご利用時）</t>
    <rPh sb="1" eb="3">
      <t>ジュンビ</t>
    </rPh>
    <rPh sb="3" eb="5">
      <t>ワリビキ</t>
    </rPh>
    <rPh sb="6" eb="8">
      <t>リヨウ</t>
    </rPh>
    <rPh sb="8" eb="9">
      <t>ジ</t>
    </rPh>
    <phoneticPr fontId="1"/>
  </si>
  <si>
    <t>（ホールご利用にともなう割引ご利用時）</t>
    <rPh sb="5" eb="7">
      <t>リヨウ</t>
    </rPh>
    <rPh sb="12" eb="14">
      <t>ワリビキ</t>
    </rPh>
    <rPh sb="15" eb="17">
      <t>リヨウ</t>
    </rPh>
    <rPh sb="17" eb="18">
      <t>ジ</t>
    </rPh>
    <phoneticPr fontId="1"/>
  </si>
  <si>
    <t>客席天井灯＋ステージ（ダウンライト）</t>
    <rPh sb="0" eb="2">
      <t>キャクセキ</t>
    </rPh>
    <rPh sb="2" eb="4">
      <t>テンジョウ</t>
    </rPh>
    <rPh sb="4" eb="5">
      <t>アカ</t>
    </rPh>
    <phoneticPr fontId="1"/>
  </si>
  <si>
    <t>音響・照明オペレーター（必須ではありません。）</t>
    <rPh sb="0" eb="2">
      <t>オンキョウ</t>
    </rPh>
    <rPh sb="3" eb="5">
      <t>ショウメイ</t>
    </rPh>
    <rPh sb="12" eb="14">
      <t>ヒッス</t>
    </rPh>
    <phoneticPr fontId="1"/>
  </si>
  <si>
    <t>音響・照明オペレーターを依頼する場合、1時間当たりの料金です。</t>
    <rPh sb="0" eb="2">
      <t>オンキョウ</t>
    </rPh>
    <rPh sb="3" eb="5">
      <t>ショウメイ</t>
    </rPh>
    <rPh sb="12" eb="14">
      <t>イライ</t>
    </rPh>
    <rPh sb="16" eb="18">
      <t>バアイ</t>
    </rPh>
    <rPh sb="20" eb="22">
      <t>ジカン</t>
    </rPh>
    <rPh sb="22" eb="23">
      <t>ア</t>
    </rPh>
    <rPh sb="26" eb="28">
      <t>リョウキン</t>
    </rPh>
    <phoneticPr fontId="1"/>
  </si>
  <si>
    <t>のところをパック（割引）料金</t>
    <rPh sb="9" eb="11">
      <t>ワリビキ</t>
    </rPh>
    <rPh sb="12" eb="14">
      <t>リョウキン</t>
    </rPh>
    <phoneticPr fontId="1"/>
  </si>
  <si>
    <t>黄色のセルに数量と回数（「午前」・「午後」・「夜間」の部 合計回数）を記入してください。</t>
    <rPh sb="0" eb="2">
      <t>キイロ</t>
    </rPh>
    <rPh sb="6" eb="8">
      <t>スウリョウ</t>
    </rPh>
    <rPh sb="9" eb="11">
      <t>カイスウ</t>
    </rPh>
    <rPh sb="29" eb="31">
      <t>ゴウケイ</t>
    </rPh>
    <rPh sb="35" eb="37">
      <t>キニュウ</t>
    </rPh>
    <phoneticPr fontId="1"/>
  </si>
  <si>
    <t>黄色のセルに回数（「午前」・「午後」・「夜間」の部 合計回数）を記入してください。</t>
    <rPh sb="0" eb="2">
      <t>キイロ</t>
    </rPh>
    <rPh sb="6" eb="8">
      <t>カイスウ</t>
    </rPh>
    <rPh sb="7" eb="8">
      <t>スウカイ</t>
    </rPh>
    <rPh sb="26" eb="28">
      <t>ゴウケイ</t>
    </rPh>
    <rPh sb="32" eb="34">
      <t>キニュウ</t>
    </rPh>
    <phoneticPr fontId="1"/>
  </si>
  <si>
    <t>会場使用料・備品利用料金試算表</t>
    <rPh sb="0" eb="2">
      <t>カイジョウ</t>
    </rPh>
    <rPh sb="2" eb="5">
      <t>シヨウリョウ</t>
    </rPh>
    <rPh sb="6" eb="8">
      <t>ビヒン</t>
    </rPh>
    <rPh sb="8" eb="10">
      <t>リヨウ</t>
    </rPh>
    <rPh sb="10" eb="12">
      <t>リョウキン</t>
    </rPh>
    <rPh sb="12" eb="15">
      <t>シサンヒョウ</t>
    </rPh>
    <phoneticPr fontId="1"/>
  </si>
  <si>
    <t>ホワイトボード</t>
    <phoneticPr fontId="1"/>
  </si>
  <si>
    <t>コンサートピアノ C3X（リハーサル室）</t>
    <rPh sb="18" eb="19">
      <t>シツ</t>
    </rPh>
    <phoneticPr fontId="1"/>
  </si>
  <si>
    <t>演台・司会者台セット</t>
    <rPh sb="0" eb="2">
      <t>エンダイ</t>
    </rPh>
    <rPh sb="3" eb="6">
      <t>シカイシャ</t>
    </rPh>
    <rPh sb="6" eb="7">
      <t>ダイ</t>
    </rPh>
    <phoneticPr fontId="1"/>
  </si>
  <si>
    <t>会場利用料＋備品類利用料 合計 （消費税別）</t>
    <rPh sb="0" eb="2">
      <t>カイジョウ</t>
    </rPh>
    <rPh sb="2" eb="5">
      <t>リヨウリョウ</t>
    </rPh>
    <rPh sb="6" eb="8">
      <t>ビヒン</t>
    </rPh>
    <rPh sb="8" eb="9">
      <t>ルイ</t>
    </rPh>
    <rPh sb="9" eb="12">
      <t>リヨウリョウ</t>
    </rPh>
    <rPh sb="13" eb="15">
      <t>ゴウケイ</t>
    </rPh>
    <rPh sb="17" eb="20">
      <t>ショウヒゼイ</t>
    </rPh>
    <rPh sb="20" eb="21">
      <t>ベツ</t>
    </rPh>
    <phoneticPr fontId="1"/>
  </si>
  <si>
    <t>ご利用総額</t>
    <rPh sb="1" eb="3">
      <t>リヨウ</t>
    </rPh>
    <rPh sb="3" eb="5">
      <t>ソウガク</t>
    </rPh>
    <phoneticPr fontId="1"/>
  </si>
  <si>
    <t>ピアノ調律（事前調律のみ。その他詳細は別途見積。）</t>
    <rPh sb="3" eb="5">
      <t>チョウリツ</t>
    </rPh>
    <rPh sb="6" eb="8">
      <t>ジゼン</t>
    </rPh>
    <rPh sb="8" eb="10">
      <t>チョウリツ</t>
    </rPh>
    <rPh sb="15" eb="16">
      <t>タ</t>
    </rPh>
    <rPh sb="16" eb="18">
      <t>ショウサイ</t>
    </rPh>
    <rPh sb="19" eb="21">
      <t>ベット</t>
    </rPh>
    <rPh sb="21" eb="23">
      <t>ミツモリ</t>
    </rPh>
    <phoneticPr fontId="1"/>
  </si>
  <si>
    <t>指定調律師が行います。（出張費を含みます。）</t>
    <rPh sb="0" eb="2">
      <t>シテイ</t>
    </rPh>
    <rPh sb="2" eb="4">
      <t>チョウリツ</t>
    </rPh>
    <rPh sb="4" eb="5">
      <t>シ</t>
    </rPh>
    <rPh sb="6" eb="7">
      <t>オコナ</t>
    </rPh>
    <rPh sb="12" eb="14">
      <t>シュッチョウ</t>
    </rPh>
    <rPh sb="14" eb="15">
      <t>ヒ</t>
    </rPh>
    <rPh sb="16" eb="17">
      <t>フク</t>
    </rPh>
    <phoneticPr fontId="1"/>
  </si>
  <si>
    <t>レーザーポインター付き</t>
    <rPh sb="9" eb="10">
      <t>ツ</t>
    </rPh>
    <phoneticPr fontId="1"/>
  </si>
  <si>
    <t>BD（ブルーレイ・ディスク）</t>
    <phoneticPr fontId="1"/>
  </si>
  <si>
    <t>映像機器利用時に、ステージのもようを録画して持ち帰ることができるサービスです。</t>
    <rPh sb="0" eb="2">
      <t>エイゾウ</t>
    </rPh>
    <rPh sb="2" eb="4">
      <t>キキ</t>
    </rPh>
    <rPh sb="4" eb="6">
      <t>リヨウ</t>
    </rPh>
    <rPh sb="6" eb="7">
      <t>ジ</t>
    </rPh>
    <rPh sb="18" eb="20">
      <t>ロクガ</t>
    </rPh>
    <rPh sb="22" eb="23">
      <t>モ</t>
    </rPh>
    <rPh sb="24" eb="25">
      <t>カエ</t>
    </rPh>
    <phoneticPr fontId="1"/>
  </si>
  <si>
    <t>その他</t>
    <rPh sb="2" eb="3">
      <t>タ</t>
    </rPh>
    <phoneticPr fontId="1"/>
  </si>
  <si>
    <t>かさ袋（雨天の場合のみ。）</t>
    <rPh sb="2" eb="3">
      <t>フクロ</t>
    </rPh>
    <rPh sb="4" eb="6">
      <t>ウテン</t>
    </rPh>
    <rPh sb="7" eb="9">
      <t>バアイ</t>
    </rPh>
    <phoneticPr fontId="1"/>
  </si>
  <si>
    <t>ビニール袋200枚1セット。お客様に傘を自席に持ち込んでいただきます。</t>
    <rPh sb="4" eb="5">
      <t>フクロ</t>
    </rPh>
    <rPh sb="8" eb="9">
      <t>マイ</t>
    </rPh>
    <phoneticPr fontId="1"/>
  </si>
  <si>
    <t>ホールご利用日（ご利用日により消費税率が変わります。</t>
    <rPh sb="4" eb="6">
      <t>リヨウ</t>
    </rPh>
    <rPh sb="6" eb="7">
      <t>ビ</t>
    </rPh>
    <rPh sb="9" eb="11">
      <t>リヨウ</t>
    </rPh>
    <rPh sb="11" eb="12">
      <t>ビ</t>
    </rPh>
    <rPh sb="15" eb="18">
      <t>ショウヒゼイ</t>
    </rPh>
    <rPh sb="18" eb="19">
      <t>リツ</t>
    </rPh>
    <rPh sb="20" eb="21">
      <t>カ</t>
    </rPh>
    <phoneticPr fontId="1"/>
  </si>
  <si>
    <t xml:space="preserve">←ご利用日にちを */* 形式でご記入ください </t>
    <rPh sb="2" eb="4">
      <t>リヨウ</t>
    </rPh>
    <rPh sb="4" eb="5">
      <t>ヒ</t>
    </rPh>
    <rPh sb="13" eb="15">
      <t>ケイシキ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</si>
</sst>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&quot;年&quot;m&quot;月&quot;d&quot;日&quot;\ hh:mm;@"/>
    <numFmt numFmtId="177" formatCode="00_ "/>
    <numFmt numFmtId="178" formatCode="0_ &quot;) &quot;"/>
    <numFmt numFmtId="179" formatCode="General\ &quot;料金&quot;"/>
    <numFmt numFmtId="180" formatCode="#,##0\ &quot;/h&quot;"/>
    <numFmt numFmtId="181" formatCode="#,##0\ &quot;h&quot;"/>
    <numFmt numFmtId="182" formatCode="&quot;対正規料金&quot;\ 0.0%"/>
    <numFmt numFmtId="183" formatCode="yyyy&quot;年&quot;m&quot;月&quot;d&quot;日&quot;\(aaa\);@"/>
    <numFmt numFmtId="184" formatCode="m&quot;月&quot;d&quot;日&quot;;@"/>
  </numFmts>
  <fonts count="20" x14ac:knownFonts="1">
    <font>
      <sz val="10"/>
      <color theme="1"/>
      <name val="MS UI Gothic"/>
      <family val="2"/>
      <charset val="128"/>
    </font>
    <font>
      <sz val="6"/>
      <name val="MS UI Gothic"/>
      <family val="2"/>
      <charset val="128"/>
    </font>
    <font>
      <sz val="10"/>
      <color theme="1"/>
      <name val="Times New Roman"/>
      <family val="1"/>
    </font>
    <font>
      <sz val="10"/>
      <color theme="1"/>
      <name val="MS UI Gothic"/>
      <family val="2"/>
      <charset val="128"/>
    </font>
    <font>
      <sz val="11"/>
      <color theme="1"/>
      <name val="MS UI Gothic"/>
      <family val="2"/>
      <charset val="128"/>
    </font>
    <font>
      <sz val="18"/>
      <color theme="1"/>
      <name val="MS UI Gothic"/>
      <family val="3"/>
      <charset val="128"/>
    </font>
    <font>
      <b/>
      <sz val="10"/>
      <color theme="0"/>
      <name val="MS UI Gothic"/>
      <family val="3"/>
      <charset val="128"/>
    </font>
    <font>
      <b/>
      <sz val="10"/>
      <color theme="1"/>
      <name val="Times New Roman"/>
      <family val="1"/>
    </font>
    <font>
      <b/>
      <sz val="10"/>
      <color theme="1"/>
      <name val="MS UI Gothic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  <charset val="128"/>
    </font>
    <font>
      <sz val="11"/>
      <color theme="1"/>
      <name val="MS UI Gothic"/>
      <family val="3"/>
      <charset val="128"/>
    </font>
    <font>
      <sz val="12"/>
      <color theme="1"/>
      <name val="Times New Roman"/>
      <family val="1"/>
      <charset val="128"/>
    </font>
    <font>
      <sz val="10"/>
      <color theme="1"/>
      <name val="MS UI Gothic"/>
      <family val="3"/>
      <charset val="128"/>
    </font>
    <font>
      <b/>
      <sz val="10"/>
      <color theme="0"/>
      <name val="Times New Roman"/>
      <family val="1"/>
    </font>
    <font>
      <b/>
      <sz val="10"/>
      <color theme="0"/>
      <name val="MS UI Gothic"/>
      <family val="2"/>
      <charset val="128"/>
    </font>
    <font>
      <sz val="10"/>
      <color theme="0" tint="-4.9989318521683403E-2"/>
      <name val="Times New Roman"/>
      <family val="1"/>
    </font>
    <font>
      <sz val="10"/>
      <color theme="0" tint="-4.9989318521683403E-2"/>
      <name val="MS UI Gothic"/>
      <family val="2"/>
      <charset val="128"/>
    </font>
    <font>
      <sz val="11"/>
      <color theme="1"/>
      <name val="MS UI Gothic"/>
      <family val="1"/>
      <charset val="128"/>
    </font>
    <font>
      <sz val="12"/>
      <color theme="1"/>
      <name val="MS UI Gothic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4" fillId="0" borderId="0" xfId="0" applyFont="1">
      <alignment vertical="center"/>
    </xf>
    <xf numFmtId="178" fontId="2" fillId="3" borderId="1" xfId="0" applyNumberFormat="1" applyFont="1" applyFill="1" applyBorder="1">
      <alignment vertical="center"/>
    </xf>
    <xf numFmtId="0" fontId="0" fillId="3" borderId="1" xfId="0" applyFill="1" applyBorder="1" applyAlignment="1">
      <alignment vertical="center" shrinkToFit="1"/>
    </xf>
    <xf numFmtId="3" fontId="2" fillId="3" borderId="1" xfId="0" applyNumberFormat="1" applyFont="1" applyFill="1" applyBorder="1">
      <alignment vertical="center"/>
    </xf>
    <xf numFmtId="0" fontId="0" fillId="3" borderId="17" xfId="0" applyFill="1" applyBorder="1">
      <alignment vertical="center"/>
    </xf>
    <xf numFmtId="177" fontId="2" fillId="0" borderId="1" xfId="0" applyNumberFormat="1" applyFont="1" applyBorder="1">
      <alignment vertical="center"/>
    </xf>
    <xf numFmtId="0" fontId="0" fillId="0" borderId="1" xfId="0" applyBorder="1" applyAlignment="1">
      <alignment vertical="center" shrinkToFit="1"/>
    </xf>
    <xf numFmtId="3" fontId="2" fillId="0" borderId="1" xfId="0" applyNumberFormat="1" applyFont="1" applyBorder="1">
      <alignment vertical="center"/>
    </xf>
    <xf numFmtId="0" fontId="0" fillId="0" borderId="17" xfId="0" applyBorder="1">
      <alignment vertical="center"/>
    </xf>
    <xf numFmtId="177" fontId="2" fillId="0" borderId="7" xfId="0" applyNumberFormat="1" applyFont="1" applyBorder="1">
      <alignment vertical="center"/>
    </xf>
    <xf numFmtId="0" fontId="0" fillId="0" borderId="7" xfId="0" applyBorder="1" applyAlignment="1">
      <alignment vertical="center" shrinkToFit="1"/>
    </xf>
    <xf numFmtId="3" fontId="2" fillId="0" borderId="7" xfId="0" applyNumberFormat="1" applyFont="1" applyBorder="1">
      <alignment vertical="center"/>
    </xf>
    <xf numFmtId="0" fontId="0" fillId="0" borderId="18" xfId="0" applyBorder="1">
      <alignment vertical="center"/>
    </xf>
    <xf numFmtId="177" fontId="2" fillId="0" borderId="18" xfId="0" applyNumberFormat="1" applyFont="1" applyBorder="1">
      <alignment vertical="center"/>
    </xf>
    <xf numFmtId="0" fontId="0" fillId="0" borderId="18" xfId="0" applyBorder="1" applyAlignment="1">
      <alignment vertical="center" shrinkToFit="1"/>
    </xf>
    <xf numFmtId="3" fontId="2" fillId="0" borderId="18" xfId="0" applyNumberFormat="1" applyFont="1" applyBorder="1">
      <alignment vertical="center"/>
    </xf>
    <xf numFmtId="3" fontId="9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178" fontId="2" fillId="4" borderId="18" xfId="0" applyNumberFormat="1" applyFont="1" applyFill="1" applyBorder="1">
      <alignment vertical="center"/>
    </xf>
    <xf numFmtId="0" fontId="0" fillId="4" borderId="18" xfId="0" applyFill="1" applyBorder="1" applyAlignment="1">
      <alignment vertical="center" shrinkToFit="1"/>
    </xf>
    <xf numFmtId="3" fontId="2" fillId="4" borderId="18" xfId="0" applyNumberFormat="1" applyFont="1" applyFill="1" applyBorder="1">
      <alignment vertical="center"/>
    </xf>
    <xf numFmtId="0" fontId="0" fillId="4" borderId="18" xfId="0" applyFill="1" applyBorder="1">
      <alignment vertical="center"/>
    </xf>
    <xf numFmtId="0" fontId="0" fillId="0" borderId="18" xfId="0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178" fontId="2" fillId="3" borderId="7" xfId="0" applyNumberFormat="1" applyFont="1" applyFill="1" applyBorder="1">
      <alignment vertical="center"/>
    </xf>
    <xf numFmtId="0" fontId="0" fillId="3" borderId="7" xfId="0" applyFill="1" applyBorder="1">
      <alignment vertical="center"/>
    </xf>
    <xf numFmtId="3" fontId="2" fillId="3" borderId="7" xfId="0" applyNumberFormat="1" applyFont="1" applyFill="1" applyBorder="1">
      <alignment vertical="center"/>
    </xf>
    <xf numFmtId="0" fontId="0" fillId="3" borderId="18" xfId="0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 indent="9"/>
    </xf>
    <xf numFmtId="38" fontId="11" fillId="0" borderId="0" xfId="1" applyFont="1" applyAlignment="1">
      <alignment horizontal="right" vertical="center"/>
    </xf>
    <xf numFmtId="177" fontId="2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38" fontId="11" fillId="0" borderId="0" xfId="1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179" fontId="0" fillId="4" borderId="9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 shrinkToFit="1"/>
    </xf>
    <xf numFmtId="177" fontId="2" fillId="0" borderId="3" xfId="0" applyNumberFormat="1" applyFont="1" applyBorder="1">
      <alignment vertical="center"/>
    </xf>
    <xf numFmtId="0" fontId="0" fillId="0" borderId="3" xfId="0" applyBorder="1" applyAlignment="1">
      <alignment vertical="center" shrinkToFit="1"/>
    </xf>
    <xf numFmtId="3" fontId="2" fillId="0" borderId="3" xfId="0" applyNumberFormat="1" applyFont="1" applyBorder="1">
      <alignment vertical="center"/>
    </xf>
    <xf numFmtId="177" fontId="2" fillId="0" borderId="25" xfId="0" applyNumberFormat="1" applyFont="1" applyBorder="1">
      <alignment vertical="center"/>
    </xf>
    <xf numFmtId="0" fontId="0" fillId="0" borderId="25" xfId="0" applyBorder="1" applyAlignment="1">
      <alignment horizontal="right" vertical="center" shrinkToFit="1"/>
    </xf>
    <xf numFmtId="3" fontId="2" fillId="0" borderId="25" xfId="0" applyNumberFormat="1" applyFont="1" applyBorder="1">
      <alignment vertical="center"/>
    </xf>
    <xf numFmtId="0" fontId="0" fillId="0" borderId="8" xfId="0" applyBorder="1" applyAlignment="1">
      <alignment vertical="center" shrinkToFit="1"/>
    </xf>
    <xf numFmtId="3" fontId="2" fillId="0" borderId="8" xfId="0" applyNumberFormat="1" applyFont="1" applyBorder="1">
      <alignment vertical="center"/>
    </xf>
    <xf numFmtId="0" fontId="0" fillId="0" borderId="9" xfId="0" applyBorder="1">
      <alignment vertical="center"/>
    </xf>
    <xf numFmtId="3" fontId="13" fillId="0" borderId="9" xfId="0" applyNumberFormat="1" applyFont="1" applyBorder="1" applyAlignment="1">
      <alignment horizontal="right" vertical="center"/>
    </xf>
    <xf numFmtId="177" fontId="2" fillId="0" borderId="4" xfId="0" applyNumberFormat="1" applyFont="1" applyBorder="1">
      <alignment vertical="center"/>
    </xf>
    <xf numFmtId="0" fontId="0" fillId="0" borderId="5" xfId="0" applyBorder="1" applyAlignment="1">
      <alignment vertical="center" shrinkToFit="1"/>
    </xf>
    <xf numFmtId="3" fontId="2" fillId="0" borderId="5" xfId="0" applyNumberFormat="1" applyFont="1" applyBorder="1">
      <alignment vertical="center"/>
    </xf>
    <xf numFmtId="3" fontId="13" fillId="0" borderId="6" xfId="0" applyNumberFormat="1" applyFont="1" applyBorder="1" applyAlignment="1">
      <alignment horizontal="right" vertical="center"/>
    </xf>
    <xf numFmtId="3" fontId="2" fillId="0" borderId="22" xfId="0" applyNumberFormat="1" applyFont="1" applyBorder="1">
      <alignment vertical="center"/>
    </xf>
    <xf numFmtId="0" fontId="0" fillId="0" borderId="6" xfId="0" applyBorder="1">
      <alignment vertical="center"/>
    </xf>
    <xf numFmtId="177" fontId="14" fillId="6" borderId="4" xfId="0" applyNumberFormat="1" applyFont="1" applyFill="1" applyBorder="1">
      <alignment vertical="center"/>
    </xf>
    <xf numFmtId="0" fontId="15" fillId="6" borderId="5" xfId="0" applyFont="1" applyFill="1" applyBorder="1" applyAlignment="1">
      <alignment vertical="center" shrinkToFit="1"/>
    </xf>
    <xf numFmtId="3" fontId="14" fillId="6" borderId="5" xfId="0" applyNumberFormat="1" applyFont="1" applyFill="1" applyBorder="1">
      <alignment vertical="center"/>
    </xf>
    <xf numFmtId="3" fontId="6" fillId="6" borderId="6" xfId="0" applyNumberFormat="1" applyFont="1" applyFill="1" applyBorder="1" applyAlignment="1">
      <alignment horizontal="right" vertical="center"/>
    </xf>
    <xf numFmtId="177" fontId="7" fillId="0" borderId="7" xfId="0" applyNumberFormat="1" applyFont="1" applyBorder="1">
      <alignment vertical="center"/>
    </xf>
    <xf numFmtId="0" fontId="8" fillId="0" borderId="7" xfId="0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5" xfId="0" applyNumberFormat="1" applyFont="1" applyBorder="1">
      <alignment vertical="center"/>
    </xf>
    <xf numFmtId="0" fontId="8" fillId="0" borderId="18" xfId="0" applyFont="1" applyBorder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left" vertical="center" indent="1"/>
    </xf>
    <xf numFmtId="176" fontId="12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1" fillId="0" borderId="0" xfId="1" applyFont="1">
      <alignment vertical="center"/>
    </xf>
    <xf numFmtId="176" fontId="13" fillId="0" borderId="0" xfId="0" applyNumberFormat="1" applyFont="1" applyAlignment="1">
      <alignment horizontal="right" vertical="center"/>
    </xf>
    <xf numFmtId="38" fontId="13" fillId="0" borderId="0" xfId="1" applyFont="1">
      <alignment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82" fontId="2" fillId="4" borderId="18" xfId="2" applyNumberFormat="1" applyFont="1" applyFill="1" applyBorder="1" applyAlignment="1">
      <alignment horizontal="left" vertical="center"/>
    </xf>
    <xf numFmtId="180" fontId="2" fillId="0" borderId="18" xfId="0" applyNumberFormat="1" applyFont="1" applyBorder="1">
      <alignment vertical="center"/>
    </xf>
    <xf numFmtId="0" fontId="0" fillId="0" borderId="25" xfId="0" applyBorder="1" applyAlignment="1">
      <alignment vertical="center" shrinkToFit="1"/>
    </xf>
    <xf numFmtId="0" fontId="0" fillId="0" borderId="23" xfId="0" applyBorder="1">
      <alignment vertical="center"/>
    </xf>
    <xf numFmtId="178" fontId="2" fillId="7" borderId="1" xfId="0" applyNumberFormat="1" applyFont="1" applyFill="1" applyBorder="1">
      <alignment vertical="center"/>
    </xf>
    <xf numFmtId="0" fontId="0" fillId="7" borderId="1" xfId="0" applyFill="1" applyBorder="1" applyAlignment="1">
      <alignment vertical="center" shrinkToFit="1"/>
    </xf>
    <xf numFmtId="3" fontId="2" fillId="7" borderId="1" xfId="0" applyNumberFormat="1" applyFont="1" applyFill="1" applyBorder="1">
      <alignment vertical="center"/>
    </xf>
    <xf numFmtId="0" fontId="0" fillId="7" borderId="17" xfId="0" applyFill="1" applyBorder="1">
      <alignment vertical="center"/>
    </xf>
    <xf numFmtId="178" fontId="2" fillId="8" borderId="1" xfId="0" applyNumberFormat="1" applyFont="1" applyFill="1" applyBorder="1">
      <alignment vertical="center"/>
    </xf>
    <xf numFmtId="0" fontId="0" fillId="8" borderId="1" xfId="0" applyFill="1" applyBorder="1" applyAlignment="1">
      <alignment vertical="center" shrinkToFit="1"/>
    </xf>
    <xf numFmtId="3" fontId="2" fillId="8" borderId="1" xfId="0" applyNumberFormat="1" applyFont="1" applyFill="1" applyBorder="1">
      <alignment vertical="center"/>
    </xf>
    <xf numFmtId="0" fontId="0" fillId="8" borderId="17" xfId="0" applyFill="1" applyBorder="1">
      <alignment vertical="center"/>
    </xf>
    <xf numFmtId="3" fontId="2" fillId="5" borderId="17" xfId="0" applyNumberFormat="1" applyFont="1" applyFill="1" applyBorder="1">
      <alignment vertical="center"/>
    </xf>
    <xf numFmtId="38" fontId="11" fillId="0" borderId="5" xfId="1" applyFont="1" applyBorder="1" applyAlignment="1">
      <alignment horizontal="right" vertical="center"/>
    </xf>
    <xf numFmtId="38" fontId="5" fillId="0" borderId="5" xfId="1" applyFont="1" applyBorder="1" applyAlignment="1">
      <alignment horizontal="left" vertical="center" indent="1"/>
    </xf>
    <xf numFmtId="176" fontId="10" fillId="0" borderId="5" xfId="0" applyNumberFormat="1" applyFont="1" applyBorder="1" applyAlignment="1">
      <alignment horizontal="right" vertical="center"/>
    </xf>
    <xf numFmtId="178" fontId="16" fillId="2" borderId="1" xfId="0" applyNumberFormat="1" applyFont="1" applyFill="1" applyBorder="1">
      <alignment vertical="center"/>
    </xf>
    <xf numFmtId="0" fontId="17" fillId="2" borderId="1" xfId="0" applyFont="1" applyFill="1" applyBorder="1" applyAlignment="1">
      <alignment vertical="center" shrinkToFit="1"/>
    </xf>
    <xf numFmtId="3" fontId="16" fillId="2" borderId="1" xfId="0" applyNumberFormat="1" applyFont="1" applyFill="1" applyBorder="1">
      <alignment vertical="center"/>
    </xf>
    <xf numFmtId="0" fontId="17" fillId="2" borderId="17" xfId="0" applyFont="1" applyFill="1" applyBorder="1">
      <alignment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177" fontId="7" fillId="9" borderId="7" xfId="0" applyNumberFormat="1" applyFont="1" applyFill="1" applyBorder="1">
      <alignment vertical="center"/>
    </xf>
    <xf numFmtId="0" fontId="8" fillId="9" borderId="7" xfId="0" applyFont="1" applyFill="1" applyBorder="1">
      <alignment vertical="center"/>
    </xf>
    <xf numFmtId="3" fontId="7" fillId="9" borderId="7" xfId="0" applyNumberFormat="1" applyFont="1" applyFill="1" applyBorder="1">
      <alignment vertical="center"/>
    </xf>
    <xf numFmtId="3" fontId="7" fillId="9" borderId="5" xfId="0" applyNumberFormat="1" applyFont="1" applyFill="1" applyBorder="1">
      <alignment vertical="center"/>
    </xf>
    <xf numFmtId="0" fontId="8" fillId="9" borderId="18" xfId="0" applyFont="1" applyFill="1" applyBorder="1">
      <alignment vertical="center"/>
    </xf>
    <xf numFmtId="178" fontId="16" fillId="10" borderId="1" xfId="0" applyNumberFormat="1" applyFont="1" applyFill="1" applyBorder="1">
      <alignment vertical="center"/>
    </xf>
    <xf numFmtId="0" fontId="17" fillId="10" borderId="1" xfId="0" applyFont="1" applyFill="1" applyBorder="1" applyAlignment="1">
      <alignment vertical="center" shrinkToFit="1"/>
    </xf>
    <xf numFmtId="3" fontId="16" fillId="10" borderId="1" xfId="0" applyNumberFormat="1" applyFont="1" applyFill="1" applyBorder="1">
      <alignment vertical="center"/>
    </xf>
    <xf numFmtId="0" fontId="17" fillId="10" borderId="17" xfId="0" applyFont="1" applyFill="1" applyBorder="1">
      <alignment vertical="center"/>
    </xf>
    <xf numFmtId="178" fontId="16" fillId="11" borderId="1" xfId="0" applyNumberFormat="1" applyFont="1" applyFill="1" applyBorder="1">
      <alignment vertical="center"/>
    </xf>
    <xf numFmtId="0" fontId="17" fillId="11" borderId="1" xfId="0" applyFont="1" applyFill="1" applyBorder="1" applyAlignment="1">
      <alignment vertical="center" shrinkToFit="1"/>
    </xf>
    <xf numFmtId="3" fontId="16" fillId="11" borderId="1" xfId="0" applyNumberFormat="1" applyFont="1" applyFill="1" applyBorder="1">
      <alignment vertical="center"/>
    </xf>
    <xf numFmtId="0" fontId="17" fillId="11" borderId="17" xfId="0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2" fillId="5" borderId="1" xfId="0" applyNumberFormat="1" applyFont="1" applyFill="1" applyBorder="1" applyProtection="1">
      <alignment vertical="center"/>
      <protection locked="0"/>
    </xf>
    <xf numFmtId="3" fontId="2" fillId="5" borderId="25" xfId="0" applyNumberFormat="1" applyFont="1" applyFill="1" applyBorder="1" applyProtection="1">
      <alignment vertical="center"/>
      <protection locked="0"/>
    </xf>
    <xf numFmtId="3" fontId="2" fillId="5" borderId="3" xfId="0" applyNumberFormat="1" applyFont="1" applyFill="1" applyBorder="1" applyProtection="1">
      <alignment vertical="center"/>
      <protection locked="0"/>
    </xf>
    <xf numFmtId="3" fontId="2" fillId="5" borderId="7" xfId="0" applyNumberFormat="1" applyFont="1" applyFill="1" applyBorder="1" applyProtection="1">
      <alignment vertical="center"/>
      <protection locked="0"/>
    </xf>
    <xf numFmtId="3" fontId="16" fillId="2" borderId="1" xfId="0" applyNumberFormat="1" applyFont="1" applyFill="1" applyBorder="1" applyProtection="1">
      <alignment vertical="center"/>
      <protection locked="0"/>
    </xf>
    <xf numFmtId="3" fontId="16" fillId="11" borderId="1" xfId="0" applyNumberFormat="1" applyFont="1" applyFill="1" applyBorder="1" applyProtection="1">
      <alignment vertical="center"/>
      <protection locked="0"/>
    </xf>
    <xf numFmtId="3" fontId="2" fillId="8" borderId="1" xfId="0" applyNumberFormat="1" applyFont="1" applyFill="1" applyBorder="1" applyProtection="1">
      <alignment vertical="center"/>
      <protection locked="0"/>
    </xf>
    <xf numFmtId="3" fontId="2" fillId="7" borderId="1" xfId="0" applyNumberFormat="1" applyFont="1" applyFill="1" applyBorder="1" applyProtection="1">
      <alignment vertical="center"/>
      <protection locked="0"/>
    </xf>
    <xf numFmtId="183" fontId="4" fillId="0" borderId="0" xfId="0" applyNumberFormat="1" applyFont="1" applyProtection="1">
      <alignment vertical="center"/>
      <protection locked="0"/>
    </xf>
    <xf numFmtId="3" fontId="2" fillId="5" borderId="18" xfId="0" applyNumberFormat="1" applyFont="1" applyFill="1" applyBorder="1" applyProtection="1">
      <alignment vertical="center"/>
      <protection locked="0"/>
    </xf>
    <xf numFmtId="181" fontId="2" fillId="5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0" fontId="0" fillId="0" borderId="23" xfId="0" applyBorder="1" applyAlignment="1">
      <alignment horizontal="right" vertical="center" shrinkToFit="1"/>
    </xf>
    <xf numFmtId="38" fontId="11" fillId="0" borderId="0" xfId="1" applyFont="1" applyAlignment="1">
      <alignment horizontal="left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177" fontId="2" fillId="0" borderId="29" xfId="0" applyNumberFormat="1" applyFont="1" applyBorder="1">
      <alignment vertical="center"/>
    </xf>
    <xf numFmtId="0" fontId="0" fillId="0" borderId="30" xfId="0" applyBorder="1" applyAlignment="1">
      <alignment vertical="center" shrinkToFit="1"/>
    </xf>
    <xf numFmtId="3" fontId="2" fillId="0" borderId="30" xfId="0" applyNumberFormat="1" applyFont="1" applyBorder="1">
      <alignment vertical="center"/>
    </xf>
    <xf numFmtId="3" fontId="13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Border="1">
      <alignment vertical="center"/>
    </xf>
    <xf numFmtId="0" fontId="0" fillId="0" borderId="33" xfId="0" applyBorder="1">
      <alignment vertical="center"/>
    </xf>
    <xf numFmtId="177" fontId="2" fillId="0" borderId="34" xfId="0" applyNumberFormat="1" applyFont="1" applyBorder="1">
      <alignment vertical="center"/>
    </xf>
    <xf numFmtId="0" fontId="0" fillId="0" borderId="35" xfId="0" applyBorder="1">
      <alignment vertical="center"/>
    </xf>
    <xf numFmtId="3" fontId="2" fillId="0" borderId="39" xfId="0" applyNumberFormat="1" applyFont="1" applyBorder="1">
      <alignment vertical="center"/>
    </xf>
    <xf numFmtId="3" fontId="2" fillId="0" borderId="37" xfId="0" applyNumberFormat="1" applyFont="1" applyBorder="1">
      <alignment vertical="center"/>
    </xf>
    <xf numFmtId="0" fontId="0" fillId="0" borderId="40" xfId="0" applyBorder="1">
      <alignment vertical="center"/>
    </xf>
    <xf numFmtId="177" fontId="14" fillId="12" borderId="36" xfId="0" applyNumberFormat="1" applyFont="1" applyFill="1" applyBorder="1">
      <alignment vertical="center"/>
    </xf>
    <xf numFmtId="0" fontId="15" fillId="12" borderId="37" xfId="0" applyFont="1" applyFill="1" applyBorder="1" applyAlignment="1">
      <alignment vertical="center" shrinkToFit="1"/>
    </xf>
    <xf numFmtId="3" fontId="14" fillId="12" borderId="37" xfId="0" applyNumberFormat="1" applyFont="1" applyFill="1" applyBorder="1">
      <alignment vertical="center"/>
    </xf>
    <xf numFmtId="3" fontId="6" fillId="12" borderId="38" xfId="0" applyNumberFormat="1" applyFont="1" applyFill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3" fontId="16" fillId="10" borderId="7" xfId="0" applyNumberFormat="1" applyFont="1" applyFill="1" applyBorder="1">
      <alignment vertical="center"/>
    </xf>
    <xf numFmtId="3" fontId="16" fillId="10" borderId="9" xfId="0" applyNumberFormat="1" applyFont="1" applyFill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25" xfId="0" applyNumberFormat="1" applyFont="1" applyBorder="1">
      <alignment vertical="center"/>
    </xf>
    <xf numFmtId="3" fontId="2" fillId="0" borderId="26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9" fontId="0" fillId="4" borderId="7" xfId="0" applyNumberFormat="1" applyFill="1" applyBorder="1" applyAlignment="1">
      <alignment horizontal="right" vertical="center"/>
    </xf>
    <xf numFmtId="179" fontId="0" fillId="4" borderId="9" xfId="0" applyNumberFormat="1" applyFill="1" applyBorder="1" applyAlignment="1">
      <alignment horizontal="right" vertical="center"/>
    </xf>
    <xf numFmtId="3" fontId="2" fillId="8" borderId="7" xfId="0" applyNumberFormat="1" applyFont="1" applyFill="1" applyBorder="1">
      <alignment vertical="center"/>
    </xf>
    <xf numFmtId="3" fontId="2" fillId="8" borderId="9" xfId="0" applyNumberFormat="1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" fontId="16" fillId="2" borderId="7" xfId="0" applyNumberFormat="1" applyFont="1" applyFill="1" applyBorder="1">
      <alignment vertical="center"/>
    </xf>
    <xf numFmtId="3" fontId="16" fillId="2" borderId="9" xfId="0" applyNumberFormat="1" applyFont="1" applyFill="1" applyBorder="1">
      <alignment vertical="center"/>
    </xf>
    <xf numFmtId="3" fontId="16" fillId="11" borderId="7" xfId="0" applyNumberFormat="1" applyFont="1" applyFill="1" applyBorder="1">
      <alignment vertical="center"/>
    </xf>
    <xf numFmtId="3" fontId="16" fillId="11" borderId="9" xfId="0" applyNumberFormat="1" applyFont="1" applyFill="1" applyBorder="1">
      <alignment vertical="center"/>
    </xf>
    <xf numFmtId="3" fontId="2" fillId="7" borderId="7" xfId="0" applyNumberFormat="1" applyFont="1" applyFill="1" applyBorder="1">
      <alignment vertical="center"/>
    </xf>
    <xf numFmtId="3" fontId="2" fillId="7" borderId="9" xfId="0" applyNumberFormat="1" applyFont="1" applyFill="1" applyBorder="1">
      <alignment vertical="center"/>
    </xf>
    <xf numFmtId="3" fontId="2" fillId="0" borderId="27" xfId="0" applyNumberFormat="1" applyFont="1" applyBorder="1">
      <alignment vertical="center"/>
    </xf>
    <xf numFmtId="3" fontId="2" fillId="0" borderId="28" xfId="0" applyNumberFormat="1" applyFont="1" applyBorder="1">
      <alignment vertical="center"/>
    </xf>
    <xf numFmtId="0" fontId="0" fillId="3" borderId="17" xfId="0" applyFill="1" applyBorder="1" applyAlignment="1">
      <alignment vertical="center" shrinkToFit="1"/>
    </xf>
    <xf numFmtId="184" fontId="2" fillId="5" borderId="18" xfId="0" applyNumberFormat="1" applyFont="1" applyFill="1" applyBorder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1123950</xdr:colOff>
      <xdr:row>0</xdr:row>
      <xdr:rowOff>466273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19225" cy="466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C7A9-E4D7-48F9-8C12-A2844EC868D0}">
  <dimension ref="A1:H146"/>
  <sheetViews>
    <sheetView showGridLines="0" showZeros="0" tabSelected="1" view="pageBreakPreview" zoomScaleNormal="100" zoomScaleSheetLayoutView="100" workbookViewId="0">
      <selection activeCell="E4" sqref="E4"/>
    </sheetView>
  </sheetViews>
  <sheetFormatPr defaultRowHeight="13.5" x14ac:dyDescent="0.15"/>
  <cols>
    <col min="1" max="1" width="4.42578125" style="1" customWidth="1"/>
    <col min="2" max="2" width="43.28515625" style="1" customWidth="1"/>
    <col min="3" max="3" width="12.5703125" style="1" customWidth="1"/>
    <col min="4" max="5" width="7.140625" style="1" customWidth="1"/>
    <col min="6" max="6" width="15.42578125" style="1" customWidth="1"/>
    <col min="7" max="7" width="7.140625" style="1" customWidth="1"/>
    <col min="8" max="8" width="62.85546875" style="1" customWidth="1"/>
    <col min="9" max="16384" width="9.140625" style="1"/>
  </cols>
  <sheetData>
    <row r="1" spans="1:8" ht="39" customHeight="1" x14ac:dyDescent="0.15">
      <c r="A1" s="151" t="s">
        <v>107</v>
      </c>
      <c r="B1" s="151"/>
      <c r="C1" s="151"/>
      <c r="D1" s="151"/>
      <c r="E1" s="151"/>
      <c r="F1" s="151"/>
      <c r="G1" s="151"/>
      <c r="H1" s="151"/>
    </row>
    <row r="2" spans="1:8" ht="19.5" customHeight="1" x14ac:dyDescent="0.15">
      <c r="A2" s="1" t="s">
        <v>92</v>
      </c>
      <c r="B2" s="30"/>
      <c r="E2" s="64"/>
      <c r="F2" s="63"/>
      <c r="G2" s="127"/>
      <c r="H2" s="124"/>
    </row>
    <row r="3" spans="1:8" ht="5.25" customHeight="1" x14ac:dyDescent="0.15">
      <c r="B3" s="30"/>
      <c r="E3" s="91"/>
      <c r="F3" s="63"/>
      <c r="G3" s="127"/>
      <c r="H3" s="124"/>
    </row>
    <row r="4" spans="1:8" ht="18" customHeight="1" x14ac:dyDescent="0.15">
      <c r="B4" s="31"/>
      <c r="C4" s="34"/>
      <c r="D4" s="90"/>
      <c r="E4" s="89"/>
      <c r="F4" s="76" t="s">
        <v>106</v>
      </c>
      <c r="G4" s="90"/>
      <c r="H4" s="92"/>
    </row>
    <row r="5" spans="1:8" x14ac:dyDescent="0.15">
      <c r="A5" s="152" t="s">
        <v>1</v>
      </c>
      <c r="B5" s="154" t="s">
        <v>43</v>
      </c>
      <c r="C5" s="113" t="s">
        <v>2</v>
      </c>
      <c r="D5" s="154" t="s">
        <v>4</v>
      </c>
      <c r="E5" s="97" t="s">
        <v>33</v>
      </c>
      <c r="F5" s="166" t="s">
        <v>5</v>
      </c>
      <c r="G5" s="167"/>
      <c r="H5" s="159" t="s">
        <v>6</v>
      </c>
    </row>
    <row r="6" spans="1:8" x14ac:dyDescent="0.15">
      <c r="A6" s="153"/>
      <c r="B6" s="155"/>
      <c r="C6" s="114" t="s">
        <v>3</v>
      </c>
      <c r="D6" s="156"/>
      <c r="E6" s="98" t="s">
        <v>34</v>
      </c>
      <c r="F6" s="168"/>
      <c r="G6" s="169"/>
      <c r="H6" s="160"/>
    </row>
    <row r="7" spans="1:8" ht="13.5" hidden="1" customHeight="1" x14ac:dyDescent="0.15">
      <c r="A7" s="99" t="s">
        <v>7</v>
      </c>
      <c r="B7" s="100" t="s">
        <v>8</v>
      </c>
      <c r="C7" s="101" t="s">
        <v>9</v>
      </c>
      <c r="D7" s="102"/>
      <c r="E7" s="102"/>
      <c r="F7" s="170"/>
      <c r="G7" s="171"/>
      <c r="H7" s="103" t="s">
        <v>10</v>
      </c>
    </row>
    <row r="8" spans="1:8" ht="15" customHeight="1" x14ac:dyDescent="0.15">
      <c r="A8" s="104">
        <v>1</v>
      </c>
      <c r="B8" s="105" t="s">
        <v>81</v>
      </c>
      <c r="C8" s="106"/>
      <c r="D8" s="106"/>
      <c r="E8" s="106"/>
      <c r="F8" s="172"/>
      <c r="G8" s="173"/>
      <c r="H8" s="107" t="s">
        <v>71</v>
      </c>
    </row>
    <row r="9" spans="1:8" ht="15" customHeight="1" x14ac:dyDescent="0.15">
      <c r="A9" s="6">
        <v>1</v>
      </c>
      <c r="B9" s="7" t="s">
        <v>93</v>
      </c>
      <c r="C9" s="8">
        <v>20000</v>
      </c>
      <c r="D9" s="8">
        <v>1</v>
      </c>
      <c r="E9" s="116"/>
      <c r="F9" s="174">
        <f>+C9*D9*E9</f>
        <v>0</v>
      </c>
      <c r="G9" s="175"/>
      <c r="H9" s="9"/>
    </row>
    <row r="10" spans="1:8" ht="15" customHeight="1" x14ac:dyDescent="0.15">
      <c r="A10" s="6"/>
      <c r="B10" s="37" t="s">
        <v>99</v>
      </c>
      <c r="C10" s="8">
        <f>+C9*0.8</f>
        <v>16000</v>
      </c>
      <c r="D10" s="8">
        <v>1</v>
      </c>
      <c r="E10" s="116"/>
      <c r="F10" s="174">
        <f t="shared" ref="F10:F20" si="0">+C10*D10*E10</f>
        <v>0</v>
      </c>
      <c r="G10" s="175"/>
      <c r="H10" s="9" t="s">
        <v>72</v>
      </c>
    </row>
    <row r="11" spans="1:8" ht="15" customHeight="1" x14ac:dyDescent="0.15">
      <c r="A11" s="6">
        <f>+A9+1</f>
        <v>2</v>
      </c>
      <c r="B11" s="7" t="s">
        <v>94</v>
      </c>
      <c r="C11" s="8">
        <v>30000</v>
      </c>
      <c r="D11" s="8">
        <v>1</v>
      </c>
      <c r="E11" s="116"/>
      <c r="F11" s="174">
        <f t="shared" si="0"/>
        <v>0</v>
      </c>
      <c r="G11" s="175"/>
      <c r="H11" s="9"/>
    </row>
    <row r="12" spans="1:8" ht="15" customHeight="1" x14ac:dyDescent="0.15">
      <c r="A12" s="6"/>
      <c r="B12" s="37" t="s">
        <v>99</v>
      </c>
      <c r="C12" s="8">
        <f>+C11*0.8</f>
        <v>24000</v>
      </c>
      <c r="D12" s="8">
        <v>1</v>
      </c>
      <c r="E12" s="116"/>
      <c r="F12" s="174">
        <f t="shared" si="0"/>
        <v>0</v>
      </c>
      <c r="G12" s="175"/>
      <c r="H12" s="66" t="s">
        <v>64</v>
      </c>
    </row>
    <row r="13" spans="1:8" ht="15" customHeight="1" x14ac:dyDescent="0.15">
      <c r="A13" s="6">
        <f>+A11+1</f>
        <v>3</v>
      </c>
      <c r="B13" s="7" t="s">
        <v>95</v>
      </c>
      <c r="C13" s="8">
        <v>35000</v>
      </c>
      <c r="D13" s="8">
        <v>1</v>
      </c>
      <c r="E13" s="116"/>
      <c r="F13" s="174">
        <f t="shared" si="0"/>
        <v>0</v>
      </c>
      <c r="G13" s="175"/>
      <c r="H13" s="9"/>
    </row>
    <row r="14" spans="1:8" ht="15" customHeight="1" thickBot="1" x14ac:dyDescent="0.2">
      <c r="A14" s="41"/>
      <c r="B14" s="42" t="s">
        <v>99</v>
      </c>
      <c r="C14" s="43">
        <f>+C13*0.8</f>
        <v>28000</v>
      </c>
      <c r="D14" s="43">
        <v>1</v>
      </c>
      <c r="E14" s="117"/>
      <c r="F14" s="176">
        <f t="shared" si="0"/>
        <v>0</v>
      </c>
      <c r="G14" s="177"/>
      <c r="H14" s="67" t="str">
        <f>+H12</f>
        <v>〃</v>
      </c>
    </row>
    <row r="15" spans="1:8" ht="15" customHeight="1" thickTop="1" x14ac:dyDescent="0.15">
      <c r="A15" s="38">
        <f>+A13+1</f>
        <v>4</v>
      </c>
      <c r="B15" s="39" t="s">
        <v>96</v>
      </c>
      <c r="C15" s="40">
        <v>25000</v>
      </c>
      <c r="D15" s="40">
        <v>1</v>
      </c>
      <c r="E15" s="118"/>
      <c r="F15" s="178">
        <f t="shared" si="0"/>
        <v>0</v>
      </c>
      <c r="G15" s="179"/>
      <c r="H15" s="68"/>
    </row>
    <row r="16" spans="1:8" ht="15" customHeight="1" x14ac:dyDescent="0.15">
      <c r="A16" s="6"/>
      <c r="B16" s="37" t="s">
        <v>99</v>
      </c>
      <c r="C16" s="8">
        <f>+C15*0.8</f>
        <v>20000</v>
      </c>
      <c r="D16" s="8">
        <v>1</v>
      </c>
      <c r="E16" s="116"/>
      <c r="F16" s="174">
        <f t="shared" si="0"/>
        <v>0</v>
      </c>
      <c r="G16" s="175"/>
      <c r="H16" s="66" t="str">
        <f>+H14</f>
        <v>〃</v>
      </c>
    </row>
    <row r="17" spans="1:8" ht="15" customHeight="1" x14ac:dyDescent="0.15">
      <c r="A17" s="6">
        <f>+A15+1</f>
        <v>5</v>
      </c>
      <c r="B17" s="7" t="s">
        <v>97</v>
      </c>
      <c r="C17" s="8">
        <v>35000</v>
      </c>
      <c r="D17" s="8">
        <v>1</v>
      </c>
      <c r="E17" s="116"/>
      <c r="F17" s="174">
        <f t="shared" si="0"/>
        <v>0</v>
      </c>
      <c r="G17" s="175"/>
      <c r="H17" s="66"/>
    </row>
    <row r="18" spans="1:8" ht="15" customHeight="1" x14ac:dyDescent="0.15">
      <c r="A18" s="6"/>
      <c r="B18" s="37" t="s">
        <v>99</v>
      </c>
      <c r="C18" s="8">
        <f>+C17*0.8</f>
        <v>28000</v>
      </c>
      <c r="D18" s="8">
        <v>1</v>
      </c>
      <c r="E18" s="116"/>
      <c r="F18" s="174">
        <f t="shared" si="0"/>
        <v>0</v>
      </c>
      <c r="G18" s="175"/>
      <c r="H18" s="66" t="str">
        <f>+H16</f>
        <v>〃</v>
      </c>
    </row>
    <row r="19" spans="1:8" ht="15" customHeight="1" x14ac:dyDescent="0.15">
      <c r="A19" s="6">
        <f>+A17+1</f>
        <v>6</v>
      </c>
      <c r="B19" s="7" t="s">
        <v>98</v>
      </c>
      <c r="C19" s="8">
        <v>40000</v>
      </c>
      <c r="D19" s="8">
        <v>1</v>
      </c>
      <c r="E19" s="116"/>
      <c r="F19" s="174">
        <f t="shared" si="0"/>
        <v>0</v>
      </c>
      <c r="G19" s="175"/>
      <c r="H19" s="66"/>
    </row>
    <row r="20" spans="1:8" ht="15" customHeight="1" x14ac:dyDescent="0.15">
      <c r="A20" s="10"/>
      <c r="B20" s="37" t="s">
        <v>99</v>
      </c>
      <c r="C20" s="12">
        <f>+C19*0.8</f>
        <v>32000</v>
      </c>
      <c r="D20" s="12">
        <v>1</v>
      </c>
      <c r="E20" s="119"/>
      <c r="F20" s="174">
        <f t="shared" si="0"/>
        <v>0</v>
      </c>
      <c r="G20" s="175"/>
      <c r="H20" s="69" t="str">
        <f>+H16</f>
        <v>〃</v>
      </c>
    </row>
    <row r="21" spans="1:8" ht="15" customHeight="1" x14ac:dyDescent="0.15">
      <c r="A21" s="93">
        <f>+A8+1</f>
        <v>2</v>
      </c>
      <c r="B21" s="94" t="s">
        <v>82</v>
      </c>
      <c r="C21" s="95"/>
      <c r="D21" s="95"/>
      <c r="E21" s="120"/>
      <c r="F21" s="187"/>
      <c r="G21" s="188"/>
      <c r="H21" s="96"/>
    </row>
    <row r="22" spans="1:8" ht="15" customHeight="1" x14ac:dyDescent="0.15">
      <c r="A22" s="6">
        <v>1</v>
      </c>
      <c r="B22" s="7" t="s">
        <v>44</v>
      </c>
      <c r="C22" s="8">
        <f>+C9*0.6</f>
        <v>12000</v>
      </c>
      <c r="D22" s="8">
        <v>1</v>
      </c>
      <c r="E22" s="116"/>
      <c r="F22" s="174">
        <f t="shared" ref="F22:F27" si="1">+C22*D22*E22</f>
        <v>0</v>
      </c>
      <c r="G22" s="175"/>
      <c r="H22" s="9"/>
    </row>
    <row r="23" spans="1:8" ht="15" customHeight="1" x14ac:dyDescent="0.15">
      <c r="A23" s="6">
        <f>+A22+1</f>
        <v>2</v>
      </c>
      <c r="B23" s="7" t="s">
        <v>45</v>
      </c>
      <c r="C23" s="8">
        <f>+C11*0.6</f>
        <v>18000</v>
      </c>
      <c r="D23" s="8">
        <v>1</v>
      </c>
      <c r="E23" s="116"/>
      <c r="F23" s="174">
        <f t="shared" si="1"/>
        <v>0</v>
      </c>
      <c r="G23" s="175"/>
      <c r="H23" s="9"/>
    </row>
    <row r="24" spans="1:8" ht="15" customHeight="1" thickBot="1" x14ac:dyDescent="0.2">
      <c r="A24" s="41">
        <f>+A23+1</f>
        <v>3</v>
      </c>
      <c r="B24" s="79" t="s">
        <v>46</v>
      </c>
      <c r="C24" s="43">
        <f>+C13*0.6</f>
        <v>21000</v>
      </c>
      <c r="D24" s="43">
        <v>1</v>
      </c>
      <c r="E24" s="117"/>
      <c r="F24" s="176">
        <f t="shared" si="1"/>
        <v>0</v>
      </c>
      <c r="G24" s="177"/>
      <c r="H24" s="80"/>
    </row>
    <row r="25" spans="1:8" ht="15" customHeight="1" thickTop="1" x14ac:dyDescent="0.15">
      <c r="A25" s="38">
        <f>+A24+1</f>
        <v>4</v>
      </c>
      <c r="B25" s="39" t="s">
        <v>47</v>
      </c>
      <c r="C25" s="40">
        <f>+C15*0.6</f>
        <v>15000</v>
      </c>
      <c r="D25" s="40">
        <v>1</v>
      </c>
      <c r="E25" s="118"/>
      <c r="F25" s="174">
        <f t="shared" si="1"/>
        <v>0</v>
      </c>
      <c r="G25" s="175"/>
      <c r="H25" s="68"/>
    </row>
    <row r="26" spans="1:8" ht="15" customHeight="1" x14ac:dyDescent="0.15">
      <c r="A26" s="6">
        <f>+A25+1</f>
        <v>5</v>
      </c>
      <c r="B26" s="7" t="s">
        <v>48</v>
      </c>
      <c r="C26" s="8">
        <f>+C17*0.6</f>
        <v>21000</v>
      </c>
      <c r="D26" s="8">
        <v>1</v>
      </c>
      <c r="E26" s="116"/>
      <c r="F26" s="174">
        <f t="shared" si="1"/>
        <v>0</v>
      </c>
      <c r="G26" s="175"/>
      <c r="H26" s="66"/>
    </row>
    <row r="27" spans="1:8" ht="15" customHeight="1" x14ac:dyDescent="0.15">
      <c r="A27" s="6">
        <f>+A26+1</f>
        <v>6</v>
      </c>
      <c r="B27" s="7" t="s">
        <v>49</v>
      </c>
      <c r="C27" s="8">
        <f>+C19*0.6</f>
        <v>24000</v>
      </c>
      <c r="D27" s="8">
        <v>1</v>
      </c>
      <c r="E27" s="116"/>
      <c r="F27" s="174">
        <f t="shared" si="1"/>
        <v>0</v>
      </c>
      <c r="G27" s="175"/>
      <c r="H27" s="66"/>
    </row>
    <row r="28" spans="1:8" ht="15" customHeight="1" x14ac:dyDescent="0.15">
      <c r="A28" s="108">
        <f>+A21+1</f>
        <v>3</v>
      </c>
      <c r="B28" s="109" t="s">
        <v>83</v>
      </c>
      <c r="C28" s="110"/>
      <c r="D28" s="110"/>
      <c r="E28" s="121"/>
      <c r="F28" s="189"/>
      <c r="G28" s="190"/>
      <c r="H28" s="111"/>
    </row>
    <row r="29" spans="1:8" ht="15" customHeight="1" x14ac:dyDescent="0.15">
      <c r="A29" s="6">
        <v>1</v>
      </c>
      <c r="B29" s="7" t="s">
        <v>44</v>
      </c>
      <c r="C29" s="8">
        <f>+C9*0.5</f>
        <v>10000</v>
      </c>
      <c r="D29" s="8">
        <v>1</v>
      </c>
      <c r="E29" s="116"/>
      <c r="F29" s="174">
        <f t="shared" ref="F29:F34" si="2">+C29*D29*E29</f>
        <v>0</v>
      </c>
      <c r="G29" s="175"/>
      <c r="H29" s="9"/>
    </row>
    <row r="30" spans="1:8" ht="15" customHeight="1" x14ac:dyDescent="0.15">
      <c r="A30" s="6">
        <f>+A29+1</f>
        <v>2</v>
      </c>
      <c r="B30" s="7" t="s">
        <v>45</v>
      </c>
      <c r="C30" s="8">
        <f>+C11*0.5</f>
        <v>15000</v>
      </c>
      <c r="D30" s="8">
        <v>1</v>
      </c>
      <c r="E30" s="116"/>
      <c r="F30" s="174">
        <f t="shared" si="2"/>
        <v>0</v>
      </c>
      <c r="G30" s="175"/>
      <c r="H30" s="9"/>
    </row>
    <row r="31" spans="1:8" ht="15" customHeight="1" thickBot="1" x14ac:dyDescent="0.2">
      <c r="A31" s="41">
        <f>+A30+1</f>
        <v>3</v>
      </c>
      <c r="B31" s="79" t="s">
        <v>46</v>
      </c>
      <c r="C31" s="43">
        <f>+C13*0.5</f>
        <v>17500</v>
      </c>
      <c r="D31" s="43">
        <v>1</v>
      </c>
      <c r="E31" s="117"/>
      <c r="F31" s="176">
        <f t="shared" si="2"/>
        <v>0</v>
      </c>
      <c r="G31" s="177"/>
      <c r="H31" s="80"/>
    </row>
    <row r="32" spans="1:8" ht="15" customHeight="1" thickTop="1" x14ac:dyDescent="0.15">
      <c r="A32" s="38">
        <f>+A31+1</f>
        <v>4</v>
      </c>
      <c r="B32" s="39" t="s">
        <v>47</v>
      </c>
      <c r="C32" s="40">
        <f>+C15*0.5</f>
        <v>12500</v>
      </c>
      <c r="D32" s="40">
        <v>1</v>
      </c>
      <c r="E32" s="118"/>
      <c r="F32" s="174">
        <f t="shared" si="2"/>
        <v>0</v>
      </c>
      <c r="G32" s="175"/>
      <c r="H32" s="68"/>
    </row>
    <row r="33" spans="1:8" ht="15" customHeight="1" x14ac:dyDescent="0.15">
      <c r="A33" s="6">
        <f>+A32+1</f>
        <v>5</v>
      </c>
      <c r="B33" s="7" t="s">
        <v>48</v>
      </c>
      <c r="C33" s="8">
        <f>+C17*0.5</f>
        <v>17500</v>
      </c>
      <c r="D33" s="8">
        <v>1</v>
      </c>
      <c r="E33" s="116"/>
      <c r="F33" s="174">
        <f t="shared" si="2"/>
        <v>0</v>
      </c>
      <c r="G33" s="175"/>
      <c r="H33" s="66"/>
    </row>
    <row r="34" spans="1:8" ht="15" customHeight="1" x14ac:dyDescent="0.15">
      <c r="A34" s="6">
        <f>+A33+1</f>
        <v>6</v>
      </c>
      <c r="B34" s="7" t="s">
        <v>49</v>
      </c>
      <c r="C34" s="8">
        <f>+C19*0.5</f>
        <v>20000</v>
      </c>
      <c r="D34" s="8">
        <v>1</v>
      </c>
      <c r="E34" s="116"/>
      <c r="F34" s="174">
        <f t="shared" si="2"/>
        <v>0</v>
      </c>
      <c r="G34" s="175"/>
      <c r="H34" s="66"/>
    </row>
    <row r="35" spans="1:8" ht="15" customHeight="1" x14ac:dyDescent="0.15">
      <c r="A35" s="85">
        <f>+A28+1</f>
        <v>4</v>
      </c>
      <c r="B35" s="86" t="s">
        <v>0</v>
      </c>
      <c r="C35" s="87"/>
      <c r="D35" s="87"/>
      <c r="E35" s="122"/>
      <c r="F35" s="182"/>
      <c r="G35" s="183"/>
      <c r="H35" s="88"/>
    </row>
    <row r="36" spans="1:8" ht="15" customHeight="1" x14ac:dyDescent="0.15">
      <c r="A36" s="6">
        <v>1</v>
      </c>
      <c r="B36" s="7" t="s">
        <v>44</v>
      </c>
      <c r="C36" s="8">
        <f>2000*3</f>
        <v>6000</v>
      </c>
      <c r="D36" s="8">
        <v>1</v>
      </c>
      <c r="E36" s="116"/>
      <c r="F36" s="174">
        <f t="shared" ref="F36:F47" si="3">+C36*D36*E36</f>
        <v>0</v>
      </c>
      <c r="G36" s="175"/>
      <c r="H36" s="9"/>
    </row>
    <row r="37" spans="1:8" ht="15" customHeight="1" x14ac:dyDescent="0.15">
      <c r="A37" s="6"/>
      <c r="B37" s="37" t="s">
        <v>100</v>
      </c>
      <c r="C37" s="8">
        <f>+C36*0.5</f>
        <v>3000</v>
      </c>
      <c r="D37" s="8">
        <v>1</v>
      </c>
      <c r="E37" s="116"/>
      <c r="F37" s="174">
        <f t="shared" si="3"/>
        <v>0</v>
      </c>
      <c r="G37" s="175"/>
      <c r="H37" s="9" t="s">
        <v>84</v>
      </c>
    </row>
    <row r="38" spans="1:8" ht="15" customHeight="1" x14ac:dyDescent="0.15">
      <c r="A38" s="6">
        <f>+A36+1</f>
        <v>2</v>
      </c>
      <c r="B38" s="7" t="s">
        <v>45</v>
      </c>
      <c r="C38" s="8">
        <f>2000*3.5</f>
        <v>7000</v>
      </c>
      <c r="D38" s="8">
        <v>1</v>
      </c>
      <c r="E38" s="116"/>
      <c r="F38" s="174">
        <f t="shared" si="3"/>
        <v>0</v>
      </c>
      <c r="G38" s="175"/>
      <c r="H38" s="9"/>
    </row>
    <row r="39" spans="1:8" ht="15" customHeight="1" x14ac:dyDescent="0.15">
      <c r="A39" s="6"/>
      <c r="B39" s="37" t="s">
        <v>100</v>
      </c>
      <c r="C39" s="8">
        <f>+C38*0.5</f>
        <v>3500</v>
      </c>
      <c r="D39" s="8">
        <v>1</v>
      </c>
      <c r="E39" s="116"/>
      <c r="F39" s="174">
        <f t="shared" si="3"/>
        <v>0</v>
      </c>
      <c r="G39" s="175"/>
      <c r="H39" s="66" t="s">
        <v>64</v>
      </c>
    </row>
    <row r="40" spans="1:8" ht="15" customHeight="1" x14ac:dyDescent="0.15">
      <c r="A40" s="6">
        <f>+A38+1</f>
        <v>3</v>
      </c>
      <c r="B40" s="7" t="s">
        <v>46</v>
      </c>
      <c r="C40" s="8">
        <f>2000*4.5</f>
        <v>9000</v>
      </c>
      <c r="D40" s="8">
        <v>1</v>
      </c>
      <c r="E40" s="116"/>
      <c r="F40" s="174">
        <f t="shared" si="3"/>
        <v>0</v>
      </c>
      <c r="G40" s="175"/>
      <c r="H40" s="66"/>
    </row>
    <row r="41" spans="1:8" ht="15" customHeight="1" thickBot="1" x14ac:dyDescent="0.2">
      <c r="A41" s="41"/>
      <c r="B41" s="130" t="s">
        <v>100</v>
      </c>
      <c r="C41" s="43">
        <f>+C40*0.5</f>
        <v>4500</v>
      </c>
      <c r="D41" s="43">
        <v>1</v>
      </c>
      <c r="E41" s="117"/>
      <c r="F41" s="176">
        <f t="shared" si="3"/>
        <v>0</v>
      </c>
      <c r="G41" s="177"/>
      <c r="H41" s="67" t="str">
        <f>+H39</f>
        <v>〃</v>
      </c>
    </row>
    <row r="42" spans="1:8" ht="15" customHeight="1" thickTop="1" x14ac:dyDescent="0.15">
      <c r="A42" s="38">
        <f>+A40+1</f>
        <v>4</v>
      </c>
      <c r="B42" s="39" t="s">
        <v>47</v>
      </c>
      <c r="C42" s="40">
        <f>2500*3</f>
        <v>7500</v>
      </c>
      <c r="D42" s="40">
        <v>1</v>
      </c>
      <c r="E42" s="118"/>
      <c r="F42" s="174">
        <f t="shared" si="3"/>
        <v>0</v>
      </c>
      <c r="G42" s="175"/>
      <c r="H42" s="68"/>
    </row>
    <row r="43" spans="1:8" ht="15" customHeight="1" x14ac:dyDescent="0.15">
      <c r="A43" s="6"/>
      <c r="B43" s="37" t="s">
        <v>100</v>
      </c>
      <c r="C43" s="8">
        <f>+C42*0.5</f>
        <v>3750</v>
      </c>
      <c r="D43" s="8">
        <v>1</v>
      </c>
      <c r="E43" s="116"/>
      <c r="F43" s="174">
        <f t="shared" si="3"/>
        <v>0</v>
      </c>
      <c r="G43" s="175"/>
      <c r="H43" s="66" t="str">
        <f>+H41</f>
        <v>〃</v>
      </c>
    </row>
    <row r="44" spans="1:8" ht="15" customHeight="1" x14ac:dyDescent="0.15">
      <c r="A44" s="6">
        <f>+A42+1</f>
        <v>5</v>
      </c>
      <c r="B44" s="7" t="s">
        <v>48</v>
      </c>
      <c r="C44" s="8">
        <f>2500*3.5</f>
        <v>8750</v>
      </c>
      <c r="D44" s="8">
        <v>1</v>
      </c>
      <c r="E44" s="116"/>
      <c r="F44" s="174">
        <f t="shared" si="3"/>
        <v>0</v>
      </c>
      <c r="G44" s="175"/>
      <c r="H44" s="66"/>
    </row>
    <row r="45" spans="1:8" ht="15" customHeight="1" x14ac:dyDescent="0.15">
      <c r="A45" s="6"/>
      <c r="B45" s="37" t="s">
        <v>100</v>
      </c>
      <c r="C45" s="8">
        <f>+C44*0.5</f>
        <v>4375</v>
      </c>
      <c r="D45" s="8">
        <v>1</v>
      </c>
      <c r="E45" s="116"/>
      <c r="F45" s="174">
        <f t="shared" si="3"/>
        <v>0</v>
      </c>
      <c r="G45" s="175"/>
      <c r="H45" s="66" t="str">
        <f>+H43</f>
        <v>〃</v>
      </c>
    </row>
    <row r="46" spans="1:8" ht="15" customHeight="1" x14ac:dyDescent="0.15">
      <c r="A46" s="6">
        <f>+A44+1</f>
        <v>6</v>
      </c>
      <c r="B46" s="7" t="s">
        <v>49</v>
      </c>
      <c r="C46" s="8">
        <f>2500*4.5</f>
        <v>11250</v>
      </c>
      <c r="D46" s="8">
        <v>1</v>
      </c>
      <c r="E46" s="116"/>
      <c r="F46" s="174">
        <f t="shared" si="3"/>
        <v>0</v>
      </c>
      <c r="G46" s="175"/>
      <c r="H46" s="66"/>
    </row>
    <row r="47" spans="1:8" ht="15" customHeight="1" x14ac:dyDescent="0.15">
      <c r="A47" s="10"/>
      <c r="B47" s="37" t="s">
        <v>100</v>
      </c>
      <c r="C47" s="12">
        <f>+C46*0.5</f>
        <v>5625</v>
      </c>
      <c r="D47" s="12">
        <v>1</v>
      </c>
      <c r="E47" s="119"/>
      <c r="F47" s="174">
        <f t="shared" si="3"/>
        <v>0</v>
      </c>
      <c r="G47" s="175"/>
      <c r="H47" s="69" t="str">
        <f>+H43</f>
        <v>〃</v>
      </c>
    </row>
    <row r="48" spans="1:8" ht="15" customHeight="1" x14ac:dyDescent="0.15">
      <c r="A48" s="81">
        <f>+A35+1</f>
        <v>5</v>
      </c>
      <c r="B48" s="82" t="s">
        <v>50</v>
      </c>
      <c r="C48" s="83"/>
      <c r="D48" s="83"/>
      <c r="E48" s="123"/>
      <c r="F48" s="191"/>
      <c r="G48" s="192"/>
      <c r="H48" s="84"/>
    </row>
    <row r="49" spans="1:8" ht="15" customHeight="1" x14ac:dyDescent="0.15">
      <c r="A49" s="6">
        <v>1</v>
      </c>
      <c r="B49" s="7" t="s">
        <v>51</v>
      </c>
      <c r="C49" s="8">
        <f>2000*3</f>
        <v>6000</v>
      </c>
      <c r="D49" s="8">
        <v>1</v>
      </c>
      <c r="E49" s="116"/>
      <c r="F49" s="174">
        <f t="shared" ref="F49:F60" si="4">+C49*D49*E49</f>
        <v>0</v>
      </c>
      <c r="G49" s="175"/>
      <c r="H49" s="9"/>
    </row>
    <row r="50" spans="1:8" ht="15" customHeight="1" x14ac:dyDescent="0.15">
      <c r="A50" s="6"/>
      <c r="B50" s="37" t="s">
        <v>100</v>
      </c>
      <c r="C50" s="8">
        <f>+C49*0.5</f>
        <v>3000</v>
      </c>
      <c r="D50" s="8">
        <v>1</v>
      </c>
      <c r="E50" s="116"/>
      <c r="F50" s="174">
        <f t="shared" si="4"/>
        <v>0</v>
      </c>
      <c r="G50" s="175"/>
      <c r="H50" s="66" t="s">
        <v>64</v>
      </c>
    </row>
    <row r="51" spans="1:8" ht="15" customHeight="1" x14ac:dyDescent="0.15">
      <c r="A51" s="6">
        <f>+A49+1</f>
        <v>2</v>
      </c>
      <c r="B51" s="7" t="s">
        <v>52</v>
      </c>
      <c r="C51" s="8">
        <f>2000*3.5</f>
        <v>7000</v>
      </c>
      <c r="D51" s="8">
        <v>1</v>
      </c>
      <c r="E51" s="116"/>
      <c r="F51" s="174">
        <f t="shared" si="4"/>
        <v>0</v>
      </c>
      <c r="G51" s="175"/>
      <c r="H51" s="9"/>
    </row>
    <row r="52" spans="1:8" ht="15" customHeight="1" x14ac:dyDescent="0.15">
      <c r="A52" s="6"/>
      <c r="B52" s="37" t="s">
        <v>100</v>
      </c>
      <c r="C52" s="8">
        <f>+C51*0.5</f>
        <v>3500</v>
      </c>
      <c r="D52" s="8">
        <v>1</v>
      </c>
      <c r="E52" s="116"/>
      <c r="F52" s="174">
        <f t="shared" si="4"/>
        <v>0</v>
      </c>
      <c r="G52" s="175"/>
      <c r="H52" s="66" t="str">
        <f>+H50</f>
        <v>〃</v>
      </c>
    </row>
    <row r="53" spans="1:8" ht="15" customHeight="1" x14ac:dyDescent="0.15">
      <c r="A53" s="6">
        <f>+A51+1</f>
        <v>3</v>
      </c>
      <c r="B53" s="7" t="s">
        <v>53</v>
      </c>
      <c r="C53" s="8">
        <f>2000*4.5</f>
        <v>9000</v>
      </c>
      <c r="D53" s="8">
        <v>1</v>
      </c>
      <c r="E53" s="116"/>
      <c r="F53" s="174">
        <f t="shared" si="4"/>
        <v>0</v>
      </c>
      <c r="G53" s="175"/>
      <c r="H53" s="66"/>
    </row>
    <row r="54" spans="1:8" ht="15" customHeight="1" thickBot="1" x14ac:dyDescent="0.2">
      <c r="A54" s="41"/>
      <c r="B54" s="130" t="s">
        <v>100</v>
      </c>
      <c r="C54" s="43">
        <f>+C53*0.5</f>
        <v>4500</v>
      </c>
      <c r="D54" s="43">
        <v>1</v>
      </c>
      <c r="E54" s="117"/>
      <c r="F54" s="176">
        <f t="shared" si="4"/>
        <v>0</v>
      </c>
      <c r="G54" s="177"/>
      <c r="H54" s="67" t="str">
        <f>+H50</f>
        <v>〃</v>
      </c>
    </row>
    <row r="55" spans="1:8" ht="15" customHeight="1" thickTop="1" x14ac:dyDescent="0.15">
      <c r="A55" s="38">
        <f>+A53+1</f>
        <v>4</v>
      </c>
      <c r="B55" s="7" t="s">
        <v>54</v>
      </c>
      <c r="C55" s="40">
        <f>3000*3</f>
        <v>9000</v>
      </c>
      <c r="D55" s="40">
        <v>1</v>
      </c>
      <c r="E55" s="118"/>
      <c r="F55" s="193">
        <f t="shared" si="4"/>
        <v>0</v>
      </c>
      <c r="G55" s="194"/>
      <c r="H55" s="68"/>
    </row>
    <row r="56" spans="1:8" ht="15" customHeight="1" x14ac:dyDescent="0.15">
      <c r="A56" s="6"/>
      <c r="B56" s="37" t="s">
        <v>100</v>
      </c>
      <c r="C56" s="8">
        <f>+C55*0.5</f>
        <v>4500</v>
      </c>
      <c r="D56" s="8">
        <v>1</v>
      </c>
      <c r="E56" s="116"/>
      <c r="F56" s="174">
        <f t="shared" si="4"/>
        <v>0</v>
      </c>
      <c r="G56" s="175"/>
      <c r="H56" s="66" t="str">
        <f>+H54</f>
        <v>〃</v>
      </c>
    </row>
    <row r="57" spans="1:8" ht="15" customHeight="1" x14ac:dyDescent="0.15">
      <c r="A57" s="6">
        <f>+A55+1</f>
        <v>5</v>
      </c>
      <c r="B57" s="7" t="s">
        <v>55</v>
      </c>
      <c r="C57" s="8">
        <f>3000*3.5</f>
        <v>10500</v>
      </c>
      <c r="D57" s="8">
        <v>1</v>
      </c>
      <c r="E57" s="116"/>
      <c r="F57" s="174">
        <f t="shared" si="4"/>
        <v>0</v>
      </c>
      <c r="G57" s="175"/>
      <c r="H57" s="66"/>
    </row>
    <row r="58" spans="1:8" ht="15" customHeight="1" x14ac:dyDescent="0.15">
      <c r="A58" s="6"/>
      <c r="B58" s="37" t="s">
        <v>100</v>
      </c>
      <c r="C58" s="8">
        <f>+C57*0.5</f>
        <v>5250</v>
      </c>
      <c r="D58" s="8">
        <v>1</v>
      </c>
      <c r="E58" s="116"/>
      <c r="F58" s="174">
        <f t="shared" si="4"/>
        <v>0</v>
      </c>
      <c r="G58" s="175"/>
      <c r="H58" s="66" t="str">
        <f>+H56</f>
        <v>〃</v>
      </c>
    </row>
    <row r="59" spans="1:8" ht="15" customHeight="1" x14ac:dyDescent="0.15">
      <c r="A59" s="6">
        <f>+A57+1</f>
        <v>6</v>
      </c>
      <c r="B59" s="7" t="s">
        <v>56</v>
      </c>
      <c r="C59" s="8">
        <f>3000*4.5</f>
        <v>13500</v>
      </c>
      <c r="D59" s="8">
        <v>1</v>
      </c>
      <c r="E59" s="116"/>
      <c r="F59" s="174">
        <f t="shared" si="4"/>
        <v>0</v>
      </c>
      <c r="G59" s="175"/>
      <c r="H59" s="66"/>
    </row>
    <row r="60" spans="1:8" ht="15" customHeight="1" thickBot="1" x14ac:dyDescent="0.2">
      <c r="A60" s="41"/>
      <c r="B60" s="130" t="s">
        <v>100</v>
      </c>
      <c r="C60" s="43">
        <f>+C59*0.5</f>
        <v>6750</v>
      </c>
      <c r="D60" s="43">
        <v>1</v>
      </c>
      <c r="E60" s="117"/>
      <c r="F60" s="176">
        <f t="shared" si="4"/>
        <v>0</v>
      </c>
      <c r="G60" s="177"/>
      <c r="H60" s="67" t="str">
        <f>+H56</f>
        <v>〃</v>
      </c>
    </row>
    <row r="61" spans="1:8" ht="15.75" customHeight="1" thickTop="1" x14ac:dyDescent="0.15">
      <c r="B61" s="70"/>
      <c r="C61" s="63"/>
      <c r="D61" s="64"/>
      <c r="E61" s="64"/>
      <c r="G61" s="64"/>
      <c r="H61" s="71" t="s">
        <v>69</v>
      </c>
    </row>
    <row r="62" spans="1:8" ht="15.75" customHeight="1" x14ac:dyDescent="0.15">
      <c r="B62" s="70"/>
      <c r="C62" s="63"/>
      <c r="D62" s="64"/>
      <c r="E62" s="64"/>
      <c r="G62" s="64"/>
      <c r="H62" s="65"/>
    </row>
    <row r="63" spans="1:8" ht="28.5" customHeight="1" x14ac:dyDescent="0.15">
      <c r="B63" s="1" t="s">
        <v>121</v>
      </c>
      <c r="F63" s="196"/>
      <c r="G63" s="1" t="s">
        <v>122</v>
      </c>
      <c r="H63" s="18"/>
    </row>
    <row r="64" spans="1:8" ht="26.25" customHeight="1" x14ac:dyDescent="0.15">
      <c r="A64" s="10"/>
      <c r="B64" s="44"/>
      <c r="C64" s="45"/>
      <c r="D64" s="45"/>
      <c r="E64" s="47" t="s">
        <v>57</v>
      </c>
      <c r="F64" s="16">
        <f>SUM(F8:F60)</f>
        <v>0</v>
      </c>
      <c r="G64" s="45"/>
      <c r="H64" s="46"/>
    </row>
    <row r="65" spans="1:8" ht="26.25" customHeight="1" x14ac:dyDescent="0.15">
      <c r="A65" s="48"/>
      <c r="B65" s="49"/>
      <c r="C65" s="50"/>
      <c r="D65" s="50"/>
      <c r="E65" s="51" t="s">
        <v>58</v>
      </c>
      <c r="F65" s="52">
        <f>IF(F63&gt;43738,F64*0.1,F64*0.08)</f>
        <v>0</v>
      </c>
      <c r="G65" s="50"/>
      <c r="H65" s="53"/>
    </row>
    <row r="66" spans="1:8" ht="26.25" customHeight="1" x14ac:dyDescent="0.15">
      <c r="A66" s="54"/>
      <c r="B66" s="55"/>
      <c r="C66" s="56"/>
      <c r="D66" s="56"/>
      <c r="E66" s="57" t="s">
        <v>59</v>
      </c>
      <c r="F66" s="52">
        <f>+F64+F65</f>
        <v>0</v>
      </c>
      <c r="G66" s="50"/>
      <c r="H66" s="53"/>
    </row>
    <row r="67" spans="1:8" ht="15.75" customHeight="1" x14ac:dyDescent="0.15">
      <c r="B67" s="30"/>
      <c r="C67" s="63"/>
      <c r="D67" s="64"/>
      <c r="E67" s="64"/>
      <c r="G67" s="64"/>
      <c r="H67" s="65"/>
    </row>
    <row r="68" spans="1:8" customFormat="1" ht="15.75" customHeight="1" x14ac:dyDescent="0.15">
      <c r="A68" t="s">
        <v>65</v>
      </c>
      <c r="B68" s="72" t="s">
        <v>66</v>
      </c>
      <c r="C68" s="73"/>
      <c r="D68" s="74"/>
      <c r="E68" s="74"/>
      <c r="G68" s="74"/>
      <c r="H68" s="35"/>
    </row>
    <row r="69" spans="1:8" customFormat="1" ht="15.75" customHeight="1" x14ac:dyDescent="0.15">
      <c r="B69" s="72" t="s">
        <v>68</v>
      </c>
      <c r="C69" s="73"/>
      <c r="D69" s="74"/>
      <c r="E69" s="74"/>
      <c r="G69" s="74"/>
      <c r="H69" s="35"/>
    </row>
    <row r="70" spans="1:8" customFormat="1" ht="15.75" customHeight="1" x14ac:dyDescent="0.15">
      <c r="B70" s="72" t="s">
        <v>67</v>
      </c>
      <c r="C70" s="73"/>
      <c r="D70" s="74"/>
      <c r="E70" s="74"/>
      <c r="G70" s="74"/>
      <c r="H70" s="35"/>
    </row>
    <row r="71" spans="1:8" ht="15" customHeight="1" x14ac:dyDescent="0.15">
      <c r="B71" s="30"/>
      <c r="C71" s="63"/>
      <c r="D71" s="64"/>
      <c r="E71" s="64"/>
      <c r="G71" s="64"/>
      <c r="H71" s="65"/>
    </row>
    <row r="72" spans="1:8" ht="18" customHeight="1" x14ac:dyDescent="0.15">
      <c r="A72" s="129"/>
      <c r="B72" s="30"/>
      <c r="C72" s="63"/>
      <c r="D72" s="64"/>
      <c r="E72" s="64"/>
      <c r="G72" s="131"/>
      <c r="H72" s="128"/>
    </row>
    <row r="73" spans="1:8" ht="18" customHeight="1" x14ac:dyDescent="0.15">
      <c r="A73" s="32"/>
      <c r="B73" s="33"/>
      <c r="C73" s="75" t="s">
        <v>40</v>
      </c>
      <c r="D73" s="89"/>
      <c r="E73" s="89"/>
      <c r="F73" s="1" t="s">
        <v>105</v>
      </c>
      <c r="G73"/>
      <c r="H73"/>
    </row>
    <row r="74" spans="1:8" x14ac:dyDescent="0.15">
      <c r="A74" s="163" t="s">
        <v>1</v>
      </c>
      <c r="B74" s="161" t="s">
        <v>70</v>
      </c>
      <c r="C74" s="112" t="s">
        <v>2</v>
      </c>
      <c r="D74" s="161" t="s">
        <v>4</v>
      </c>
      <c r="E74" s="133" t="s">
        <v>33</v>
      </c>
      <c r="F74" s="184" t="s">
        <v>5</v>
      </c>
      <c r="G74" s="161" t="s">
        <v>60</v>
      </c>
      <c r="H74" s="157" t="s">
        <v>6</v>
      </c>
    </row>
    <row r="75" spans="1:8" x14ac:dyDescent="0.15">
      <c r="A75" s="164"/>
      <c r="B75" s="165"/>
      <c r="C75" s="132" t="s">
        <v>3</v>
      </c>
      <c r="D75" s="162"/>
      <c r="E75" s="134" t="s">
        <v>34</v>
      </c>
      <c r="F75" s="185"/>
      <c r="G75" s="162"/>
      <c r="H75" s="158"/>
    </row>
    <row r="76" spans="1:8" ht="13.5" hidden="1" customHeight="1" x14ac:dyDescent="0.15">
      <c r="A76" s="58" t="s">
        <v>7</v>
      </c>
      <c r="B76" s="59" t="s">
        <v>8</v>
      </c>
      <c r="C76" s="60" t="s">
        <v>9</v>
      </c>
      <c r="D76" s="61"/>
      <c r="E76" s="61"/>
      <c r="F76" s="186"/>
      <c r="G76" s="61"/>
      <c r="H76" s="62" t="s">
        <v>10</v>
      </c>
    </row>
    <row r="77" spans="1:8" ht="15" customHeight="1" x14ac:dyDescent="0.15">
      <c r="A77" s="2">
        <v>1</v>
      </c>
      <c r="B77" s="3" t="s">
        <v>41</v>
      </c>
      <c r="C77" s="4"/>
      <c r="D77" s="4"/>
      <c r="E77" s="4"/>
      <c r="F77" s="4"/>
      <c r="G77" s="4"/>
      <c r="H77" s="5"/>
    </row>
    <row r="78" spans="1:8" ht="15" customHeight="1" x14ac:dyDescent="0.15">
      <c r="A78" s="6">
        <v>1</v>
      </c>
      <c r="B78" s="7" t="s">
        <v>76</v>
      </c>
      <c r="C78" s="8">
        <v>5000</v>
      </c>
      <c r="D78" s="8">
        <v>1</v>
      </c>
      <c r="E78" s="116"/>
      <c r="F78" s="8">
        <f t="shared" ref="F78" si="5">+C78*D78*E78</f>
        <v>0</v>
      </c>
      <c r="G78" s="8">
        <v>1</v>
      </c>
      <c r="H78" s="9" t="s">
        <v>36</v>
      </c>
    </row>
    <row r="79" spans="1:8" ht="15" customHeight="1" x14ac:dyDescent="0.15">
      <c r="A79" s="6">
        <f>+A78+1</f>
        <v>2</v>
      </c>
      <c r="B79" s="7" t="s">
        <v>109</v>
      </c>
      <c r="C79" s="8">
        <v>3000</v>
      </c>
      <c r="D79" s="8">
        <v>1</v>
      </c>
      <c r="E79" s="116"/>
      <c r="F79" s="8">
        <f t="shared" ref="F79:F80" si="6">+C79*D79*E79</f>
        <v>0</v>
      </c>
      <c r="G79" s="8">
        <v>1</v>
      </c>
      <c r="H79" s="9" t="s">
        <v>36</v>
      </c>
    </row>
    <row r="80" spans="1:8" ht="15" customHeight="1" x14ac:dyDescent="0.15">
      <c r="A80" s="6">
        <f>+A79+1</f>
        <v>3</v>
      </c>
      <c r="B80" s="7" t="s">
        <v>113</v>
      </c>
      <c r="C80" s="8">
        <v>19000</v>
      </c>
      <c r="D80" s="8">
        <v>1</v>
      </c>
      <c r="E80" s="116"/>
      <c r="F80" s="8">
        <f t="shared" si="6"/>
        <v>0</v>
      </c>
      <c r="G80" s="8">
        <v>1</v>
      </c>
      <c r="H80" s="9" t="s">
        <v>114</v>
      </c>
    </row>
    <row r="81" spans="1:8" ht="15" customHeight="1" x14ac:dyDescent="0.15">
      <c r="A81" s="2">
        <f>+A77+1</f>
        <v>2</v>
      </c>
      <c r="B81" s="3" t="s">
        <v>11</v>
      </c>
      <c r="C81" s="4"/>
      <c r="D81" s="4"/>
      <c r="E81" s="4"/>
      <c r="F81" s="4"/>
      <c r="G81" s="4"/>
      <c r="H81" s="5"/>
    </row>
    <row r="82" spans="1:8" ht="15" customHeight="1" x14ac:dyDescent="0.15">
      <c r="A82" s="6">
        <v>1</v>
      </c>
      <c r="B82" s="7" t="s">
        <v>35</v>
      </c>
      <c r="C82" s="8">
        <v>200</v>
      </c>
      <c r="D82" s="8">
        <v>1</v>
      </c>
      <c r="E82" s="116"/>
      <c r="F82" s="8">
        <f t="shared" ref="F82:F131" si="7">+C82*D82*E82</f>
        <v>0</v>
      </c>
      <c r="G82" s="8">
        <v>1</v>
      </c>
      <c r="H82" s="9"/>
    </row>
    <row r="83" spans="1:8" ht="15" customHeight="1" x14ac:dyDescent="0.15">
      <c r="A83" s="6">
        <f>+A82+1</f>
        <v>2</v>
      </c>
      <c r="B83" s="7" t="s">
        <v>12</v>
      </c>
      <c r="C83" s="8">
        <v>150</v>
      </c>
      <c r="D83" s="116"/>
      <c r="E83" s="116"/>
      <c r="F83" s="8">
        <f t="shared" si="7"/>
        <v>0</v>
      </c>
      <c r="G83" s="8">
        <v>20</v>
      </c>
      <c r="H83" s="9"/>
    </row>
    <row r="84" spans="1:8" ht="15" customHeight="1" x14ac:dyDescent="0.15">
      <c r="A84" s="6">
        <f t="shared" ref="A84:A86" si="8">+A83+1</f>
        <v>3</v>
      </c>
      <c r="B84" s="7" t="s">
        <v>13</v>
      </c>
      <c r="C84" s="8">
        <v>150</v>
      </c>
      <c r="D84" s="116"/>
      <c r="E84" s="116"/>
      <c r="F84" s="8">
        <f t="shared" si="7"/>
        <v>0</v>
      </c>
      <c r="G84" s="8">
        <v>20</v>
      </c>
      <c r="H84" s="9"/>
    </row>
    <row r="85" spans="1:8" ht="15" customHeight="1" x14ac:dyDescent="0.15">
      <c r="A85" s="6">
        <f t="shared" si="8"/>
        <v>4</v>
      </c>
      <c r="B85" s="7" t="s">
        <v>14</v>
      </c>
      <c r="C85" s="8">
        <v>300</v>
      </c>
      <c r="D85" s="116"/>
      <c r="E85" s="116"/>
      <c r="F85" s="8">
        <f t="shared" si="7"/>
        <v>0</v>
      </c>
      <c r="G85" s="8">
        <v>2</v>
      </c>
      <c r="H85" s="9" t="s">
        <v>89</v>
      </c>
    </row>
    <row r="86" spans="1:8" ht="15" customHeight="1" x14ac:dyDescent="0.15">
      <c r="A86" s="6">
        <f t="shared" si="8"/>
        <v>5</v>
      </c>
      <c r="B86" s="7" t="s">
        <v>61</v>
      </c>
      <c r="C86" s="8">
        <v>150</v>
      </c>
      <c r="D86" s="116"/>
      <c r="E86" s="116"/>
      <c r="F86" s="8">
        <f t="shared" si="7"/>
        <v>0</v>
      </c>
      <c r="G86" s="8">
        <v>6</v>
      </c>
      <c r="H86" s="9" t="s">
        <v>73</v>
      </c>
    </row>
    <row r="87" spans="1:8" ht="15" customHeight="1" x14ac:dyDescent="0.15">
      <c r="A87" s="2">
        <f>+A81+1</f>
        <v>3</v>
      </c>
      <c r="B87" s="3" t="s">
        <v>15</v>
      </c>
      <c r="C87" s="4"/>
      <c r="D87" s="4"/>
      <c r="E87" s="4"/>
      <c r="F87" s="4"/>
      <c r="G87" s="4"/>
      <c r="H87" s="5"/>
    </row>
    <row r="88" spans="1:8" ht="15" customHeight="1" x14ac:dyDescent="0.15">
      <c r="A88" s="6">
        <v>1</v>
      </c>
      <c r="B88" s="7" t="s">
        <v>110</v>
      </c>
      <c r="C88" s="8">
        <v>500</v>
      </c>
      <c r="D88" s="8">
        <v>1</v>
      </c>
      <c r="E88" s="116"/>
      <c r="F88" s="8">
        <f t="shared" si="7"/>
        <v>0</v>
      </c>
      <c r="G88" s="8">
        <v>1</v>
      </c>
      <c r="H88" s="9"/>
    </row>
    <row r="89" spans="1:8" ht="15" customHeight="1" x14ac:dyDescent="0.15">
      <c r="A89" s="6">
        <f t="shared" ref="A89:A95" si="9">+A88+1</f>
        <v>2</v>
      </c>
      <c r="B89" s="7" t="s">
        <v>16</v>
      </c>
      <c r="C89" s="8">
        <v>300</v>
      </c>
      <c r="D89" s="116"/>
      <c r="E89" s="116"/>
      <c r="F89" s="8">
        <f t="shared" si="7"/>
        <v>0</v>
      </c>
      <c r="G89" s="8">
        <v>30</v>
      </c>
      <c r="H89" s="9"/>
    </row>
    <row r="90" spans="1:8" ht="15" customHeight="1" x14ac:dyDescent="0.15">
      <c r="A90" s="6">
        <f t="shared" si="9"/>
        <v>3</v>
      </c>
      <c r="B90" s="7" t="s">
        <v>77</v>
      </c>
      <c r="C90" s="8">
        <v>200</v>
      </c>
      <c r="D90" s="116"/>
      <c r="E90" s="116"/>
      <c r="F90" s="8">
        <f t="shared" ref="F90:F91" si="10">+C90*D90*E90</f>
        <v>0</v>
      </c>
      <c r="G90" s="8">
        <v>2</v>
      </c>
      <c r="H90" s="9"/>
    </row>
    <row r="91" spans="1:8" ht="15" customHeight="1" x14ac:dyDescent="0.15">
      <c r="A91" s="6">
        <f t="shared" si="9"/>
        <v>4</v>
      </c>
      <c r="B91" s="7" t="s">
        <v>108</v>
      </c>
      <c r="C91" s="8">
        <v>1000</v>
      </c>
      <c r="D91" s="8">
        <v>1</v>
      </c>
      <c r="E91" s="116"/>
      <c r="F91" s="8">
        <f t="shared" si="10"/>
        <v>0</v>
      </c>
      <c r="G91" s="8">
        <v>1</v>
      </c>
      <c r="H91" s="135"/>
    </row>
    <row r="92" spans="1:8" ht="15" customHeight="1" x14ac:dyDescent="0.15">
      <c r="A92" s="6">
        <f t="shared" si="9"/>
        <v>5</v>
      </c>
      <c r="B92" s="7" t="s">
        <v>17</v>
      </c>
      <c r="C92" s="8">
        <v>500</v>
      </c>
      <c r="D92" s="8">
        <v>1</v>
      </c>
      <c r="E92" s="116"/>
      <c r="F92" s="8">
        <f t="shared" si="7"/>
        <v>0</v>
      </c>
      <c r="G92" s="8">
        <v>1</v>
      </c>
      <c r="H92" s="135"/>
    </row>
    <row r="93" spans="1:8" ht="15" customHeight="1" x14ac:dyDescent="0.15">
      <c r="A93" s="6">
        <f t="shared" si="9"/>
        <v>6</v>
      </c>
      <c r="B93" s="7" t="s">
        <v>19</v>
      </c>
      <c r="C93" s="8">
        <v>2000</v>
      </c>
      <c r="D93" s="8">
        <v>1</v>
      </c>
      <c r="E93" s="116"/>
      <c r="F93" s="8">
        <f t="shared" ref="F93" si="11">+C93*D93*E93</f>
        <v>0</v>
      </c>
      <c r="G93" s="8">
        <v>1</v>
      </c>
      <c r="H93" s="9" t="s">
        <v>115</v>
      </c>
    </row>
    <row r="94" spans="1:8" ht="15" customHeight="1" x14ac:dyDescent="0.15">
      <c r="A94" s="6">
        <f t="shared" si="9"/>
        <v>7</v>
      </c>
      <c r="B94" s="7" t="s">
        <v>18</v>
      </c>
      <c r="C94" s="8">
        <v>1000</v>
      </c>
      <c r="D94" s="8">
        <v>1</v>
      </c>
      <c r="E94" s="116"/>
      <c r="F94" s="8">
        <f t="shared" si="7"/>
        <v>0</v>
      </c>
      <c r="G94" s="8">
        <v>1</v>
      </c>
      <c r="H94" s="9"/>
    </row>
    <row r="95" spans="1:8" ht="15" customHeight="1" x14ac:dyDescent="0.15">
      <c r="A95" s="6">
        <f t="shared" si="9"/>
        <v>8</v>
      </c>
      <c r="B95" s="7" t="s">
        <v>116</v>
      </c>
      <c r="C95" s="8">
        <v>100</v>
      </c>
      <c r="D95" s="116"/>
      <c r="E95" s="8">
        <v>1</v>
      </c>
      <c r="F95" s="8">
        <f t="shared" si="7"/>
        <v>0</v>
      </c>
      <c r="G95" s="8"/>
      <c r="H95" s="135" t="s">
        <v>117</v>
      </c>
    </row>
    <row r="96" spans="1:8" ht="15" customHeight="1" x14ac:dyDescent="0.15">
      <c r="A96" s="2">
        <f>+A87+1</f>
        <v>4</v>
      </c>
      <c r="B96" s="3" t="s">
        <v>20</v>
      </c>
      <c r="C96" s="4"/>
      <c r="D96" s="4"/>
      <c r="E96" s="4"/>
      <c r="F96" s="4"/>
      <c r="G96" s="4"/>
      <c r="H96" s="5"/>
    </row>
    <row r="97" spans="1:8" ht="15" customHeight="1" x14ac:dyDescent="0.15">
      <c r="A97" s="6">
        <v>1</v>
      </c>
      <c r="B97" s="7" t="s">
        <v>21</v>
      </c>
      <c r="C97" s="8">
        <v>2500</v>
      </c>
      <c r="D97" s="8">
        <v>1</v>
      </c>
      <c r="E97" s="116"/>
      <c r="F97" s="8">
        <f t="shared" si="7"/>
        <v>0</v>
      </c>
      <c r="G97" s="8">
        <v>1</v>
      </c>
      <c r="H97" s="9" t="s">
        <v>75</v>
      </c>
    </row>
    <row r="98" spans="1:8" ht="15" customHeight="1" x14ac:dyDescent="0.15">
      <c r="A98" s="6">
        <f>+A97+1</f>
        <v>2</v>
      </c>
      <c r="B98" s="7" t="s">
        <v>22</v>
      </c>
      <c r="C98" s="8">
        <v>900</v>
      </c>
      <c r="D98" s="8">
        <v>1</v>
      </c>
      <c r="E98" s="116"/>
      <c r="F98" s="8">
        <f>+C98*D98*E98</f>
        <v>0</v>
      </c>
      <c r="G98" s="8">
        <v>1</v>
      </c>
      <c r="H98" s="9"/>
    </row>
    <row r="99" spans="1:8" ht="15" customHeight="1" x14ac:dyDescent="0.15">
      <c r="A99" s="6">
        <f t="shared" ref="A99:A106" si="12">+A98+1</f>
        <v>3</v>
      </c>
      <c r="B99" s="7" t="s">
        <v>37</v>
      </c>
      <c r="C99" s="8">
        <v>700</v>
      </c>
      <c r="D99" s="116"/>
      <c r="E99" s="116"/>
      <c r="F99" s="8">
        <f t="shared" si="7"/>
        <v>0</v>
      </c>
      <c r="G99" s="8">
        <v>4</v>
      </c>
      <c r="H99" s="9" t="s">
        <v>88</v>
      </c>
    </row>
    <row r="100" spans="1:8" ht="15" customHeight="1" x14ac:dyDescent="0.15">
      <c r="A100" s="6">
        <f t="shared" si="12"/>
        <v>4</v>
      </c>
      <c r="B100" s="7" t="s">
        <v>87</v>
      </c>
      <c r="C100" s="8">
        <v>1500</v>
      </c>
      <c r="D100" s="116"/>
      <c r="E100" s="116"/>
      <c r="F100" s="8">
        <f t="shared" si="7"/>
        <v>0</v>
      </c>
      <c r="G100" s="8">
        <v>4</v>
      </c>
      <c r="H100" s="9" t="s">
        <v>88</v>
      </c>
    </row>
    <row r="101" spans="1:8" ht="15" customHeight="1" x14ac:dyDescent="0.15">
      <c r="A101" s="6">
        <f t="shared" si="12"/>
        <v>5</v>
      </c>
      <c r="B101" s="7" t="s">
        <v>38</v>
      </c>
      <c r="C101" s="8">
        <v>1500</v>
      </c>
      <c r="D101" s="116"/>
      <c r="E101" s="116"/>
      <c r="F101" s="8">
        <f t="shared" si="7"/>
        <v>0</v>
      </c>
      <c r="G101" s="8">
        <v>2</v>
      </c>
      <c r="H101" s="9"/>
    </row>
    <row r="102" spans="1:8" ht="15" customHeight="1" x14ac:dyDescent="0.15">
      <c r="A102" s="6">
        <f t="shared" si="12"/>
        <v>6</v>
      </c>
      <c r="B102" s="7" t="s">
        <v>85</v>
      </c>
      <c r="C102" s="8">
        <v>200</v>
      </c>
      <c r="D102" s="116"/>
      <c r="E102" s="116"/>
      <c r="F102" s="8">
        <f>+C102*D102*E102</f>
        <v>0</v>
      </c>
      <c r="G102" s="8">
        <v>4</v>
      </c>
      <c r="H102" s="9"/>
    </row>
    <row r="103" spans="1:8" ht="15" customHeight="1" x14ac:dyDescent="0.15">
      <c r="A103" s="6">
        <f t="shared" si="12"/>
        <v>7</v>
      </c>
      <c r="B103" s="7" t="s">
        <v>39</v>
      </c>
      <c r="C103" s="8">
        <v>200</v>
      </c>
      <c r="D103" s="116"/>
      <c r="E103" s="116"/>
      <c r="F103" s="8">
        <f>+C103*D103*E103</f>
        <v>0</v>
      </c>
      <c r="G103" s="8">
        <v>2</v>
      </c>
      <c r="H103" s="9"/>
    </row>
    <row r="104" spans="1:8" ht="15" customHeight="1" x14ac:dyDescent="0.15">
      <c r="A104" s="6">
        <f t="shared" si="12"/>
        <v>8</v>
      </c>
      <c r="B104" s="7" t="s">
        <v>86</v>
      </c>
      <c r="C104" s="8">
        <v>300</v>
      </c>
      <c r="D104" s="116"/>
      <c r="E104" s="116"/>
      <c r="F104" s="8">
        <f>+C104*D104*E104</f>
        <v>0</v>
      </c>
      <c r="G104" s="8">
        <v>2</v>
      </c>
      <c r="H104" s="9"/>
    </row>
    <row r="105" spans="1:8" ht="15" customHeight="1" x14ac:dyDescent="0.15">
      <c r="A105" s="6">
        <f t="shared" si="12"/>
        <v>9</v>
      </c>
      <c r="B105" s="7" t="s">
        <v>79</v>
      </c>
      <c r="C105" s="8">
        <v>1000</v>
      </c>
      <c r="D105" s="8">
        <v>1</v>
      </c>
      <c r="E105" s="116"/>
      <c r="F105" s="8">
        <f t="shared" si="7"/>
        <v>0</v>
      </c>
      <c r="G105" s="8">
        <v>1</v>
      </c>
      <c r="H105" s="9" t="s">
        <v>80</v>
      </c>
    </row>
    <row r="106" spans="1:8" ht="15" customHeight="1" x14ac:dyDescent="0.15">
      <c r="A106" s="6">
        <f t="shared" si="12"/>
        <v>10</v>
      </c>
      <c r="B106" s="11" t="s">
        <v>23</v>
      </c>
      <c r="C106" s="12">
        <v>200</v>
      </c>
      <c r="D106" s="119"/>
      <c r="E106" s="119"/>
      <c r="F106" s="12">
        <f t="shared" si="7"/>
        <v>0</v>
      </c>
      <c r="G106" s="8">
        <v>16</v>
      </c>
      <c r="H106" s="13"/>
    </row>
    <row r="107" spans="1:8" ht="15" customHeight="1" x14ac:dyDescent="0.15">
      <c r="A107" s="2">
        <f>+A96+1</f>
        <v>5</v>
      </c>
      <c r="B107" s="3" t="s">
        <v>24</v>
      </c>
      <c r="C107" s="4"/>
      <c r="D107" s="4"/>
      <c r="E107" s="4"/>
      <c r="F107" s="4"/>
      <c r="G107" s="4"/>
      <c r="H107" s="5"/>
    </row>
    <row r="108" spans="1:8" ht="15" customHeight="1" x14ac:dyDescent="0.15">
      <c r="A108" s="14">
        <v>1</v>
      </c>
      <c r="B108" s="15" t="s">
        <v>91</v>
      </c>
      <c r="C108" s="16"/>
      <c r="D108" s="16">
        <v>1</v>
      </c>
      <c r="E108" s="125"/>
      <c r="F108" s="16">
        <f t="shared" si="7"/>
        <v>0</v>
      </c>
      <c r="G108" s="16">
        <v>1</v>
      </c>
      <c r="H108" s="13"/>
    </row>
    <row r="109" spans="1:8" ht="15" customHeight="1" x14ac:dyDescent="0.15">
      <c r="A109" s="14">
        <f>+A108+1</f>
        <v>2</v>
      </c>
      <c r="B109" s="7" t="s">
        <v>101</v>
      </c>
      <c r="C109" s="8">
        <v>2000</v>
      </c>
      <c r="D109" s="8">
        <v>1</v>
      </c>
      <c r="E109" s="116"/>
      <c r="F109" s="8">
        <f t="shared" si="7"/>
        <v>0</v>
      </c>
      <c r="G109" s="8">
        <v>1</v>
      </c>
      <c r="H109" s="9"/>
    </row>
    <row r="110" spans="1:8" ht="15" customHeight="1" x14ac:dyDescent="0.15">
      <c r="A110" s="14">
        <f>+A109+1</f>
        <v>3</v>
      </c>
      <c r="B110" s="7" t="s">
        <v>74</v>
      </c>
      <c r="C110" s="8">
        <v>3000</v>
      </c>
      <c r="D110" s="8">
        <v>1</v>
      </c>
      <c r="E110" s="116"/>
      <c r="F110" s="16">
        <f t="shared" si="7"/>
        <v>0</v>
      </c>
      <c r="G110" s="8">
        <v>1</v>
      </c>
      <c r="H110" s="13"/>
    </row>
    <row r="111" spans="1:8" ht="15" customHeight="1" x14ac:dyDescent="0.15">
      <c r="A111" s="2">
        <f>+A107+1</f>
        <v>6</v>
      </c>
      <c r="B111" s="3" t="s">
        <v>118</v>
      </c>
      <c r="C111" s="4"/>
      <c r="D111" s="4"/>
      <c r="E111" s="4"/>
      <c r="F111" s="4"/>
      <c r="G111" s="4"/>
      <c r="H111" s="195"/>
    </row>
    <row r="112" spans="1:8" ht="15" customHeight="1" x14ac:dyDescent="0.15">
      <c r="A112" s="14">
        <v>1</v>
      </c>
      <c r="B112" s="15" t="s">
        <v>102</v>
      </c>
      <c r="C112" s="78">
        <v>5500</v>
      </c>
      <c r="D112" s="125"/>
      <c r="E112" s="126"/>
      <c r="F112" s="16"/>
      <c r="G112" s="17"/>
      <c r="H112" s="13" t="s">
        <v>103</v>
      </c>
    </row>
    <row r="113" spans="1:8" ht="15" customHeight="1" x14ac:dyDescent="0.15">
      <c r="A113" s="14">
        <f>+A112+1</f>
        <v>2</v>
      </c>
      <c r="B113" s="15" t="s">
        <v>119</v>
      </c>
      <c r="C113" s="16">
        <v>400</v>
      </c>
      <c r="D113" s="125"/>
      <c r="E113" s="16">
        <v>1</v>
      </c>
      <c r="F113" s="16">
        <f t="shared" ref="F113" si="13">+C113*D113*E113</f>
        <v>0</v>
      </c>
      <c r="G113" s="16"/>
      <c r="H113" s="15" t="s">
        <v>120</v>
      </c>
    </row>
    <row r="114" spans="1:8" x14ac:dyDescent="0.15">
      <c r="B114" s="18"/>
      <c r="F114" s="1">
        <f t="shared" si="7"/>
        <v>0</v>
      </c>
    </row>
    <row r="115" spans="1:8" ht="15" customHeight="1" x14ac:dyDescent="0.15">
      <c r="A115" s="19"/>
      <c r="B115" s="20" t="s">
        <v>78</v>
      </c>
      <c r="C115" s="21"/>
      <c r="D115" s="21"/>
      <c r="E115" s="21"/>
      <c r="F115" s="21">
        <f t="shared" si="7"/>
        <v>0</v>
      </c>
      <c r="G115" s="21"/>
      <c r="H115" s="22" t="s">
        <v>27</v>
      </c>
    </row>
    <row r="116" spans="1:8" ht="15" customHeight="1" x14ac:dyDescent="0.15">
      <c r="A116" s="14"/>
      <c r="B116" s="15" t="str">
        <f>+B83</f>
        <v>演奏者用譜面台</v>
      </c>
      <c r="C116" s="16">
        <f>+C83</f>
        <v>150</v>
      </c>
      <c r="D116" s="16">
        <v>4</v>
      </c>
      <c r="E116" s="16">
        <v>1</v>
      </c>
      <c r="F116" s="16">
        <f t="shared" si="7"/>
        <v>600</v>
      </c>
      <c r="G116" s="16">
        <v>4</v>
      </c>
      <c r="H116" s="13"/>
    </row>
    <row r="117" spans="1:8" ht="15" customHeight="1" x14ac:dyDescent="0.15">
      <c r="A117" s="14"/>
      <c r="B117" s="15" t="str">
        <f>+B84</f>
        <v>演奏者用椅子</v>
      </c>
      <c r="C117" s="16">
        <f>+C84</f>
        <v>150</v>
      </c>
      <c r="D117" s="16">
        <v>4</v>
      </c>
      <c r="E117" s="16">
        <f>+E116</f>
        <v>1</v>
      </c>
      <c r="F117" s="16">
        <f t="shared" si="7"/>
        <v>600</v>
      </c>
      <c r="G117" s="16">
        <v>4</v>
      </c>
      <c r="H117" s="13"/>
    </row>
    <row r="118" spans="1:8" ht="15" customHeight="1" x14ac:dyDescent="0.15">
      <c r="A118" s="14"/>
      <c r="B118" s="15" t="str">
        <f>+B97</f>
        <v>音響機器一式</v>
      </c>
      <c r="C118" s="16">
        <f>+C97</f>
        <v>2500</v>
      </c>
      <c r="D118" s="16">
        <v>1</v>
      </c>
      <c r="E118" s="16">
        <f t="shared" ref="E118:E119" si="14">+E117</f>
        <v>1</v>
      </c>
      <c r="F118" s="16">
        <f t="shared" si="7"/>
        <v>2500</v>
      </c>
      <c r="G118" s="16">
        <v>1</v>
      </c>
      <c r="H118" s="15" t="str">
        <f>+H97</f>
        <v>マイク2本（MCまたはセンター用、カゲアナ用）＋スタンド2本を含む</v>
      </c>
    </row>
    <row r="119" spans="1:8" ht="15" customHeight="1" x14ac:dyDescent="0.15">
      <c r="A119" s="14"/>
      <c r="B119" s="15" t="str">
        <f>"照明"&amp;+B109</f>
        <v>照明客席天井灯＋ステージ（ダウンライト）</v>
      </c>
      <c r="C119" s="16">
        <f>+C109</f>
        <v>2000</v>
      </c>
      <c r="D119" s="16">
        <v>1</v>
      </c>
      <c r="E119" s="16">
        <f t="shared" si="14"/>
        <v>1</v>
      </c>
      <c r="F119" s="16">
        <f t="shared" si="7"/>
        <v>2000</v>
      </c>
      <c r="G119" s="16">
        <v>1</v>
      </c>
      <c r="H119" s="13"/>
    </row>
    <row r="120" spans="1:8" ht="15" customHeight="1" x14ac:dyDescent="0.15">
      <c r="A120" s="14"/>
      <c r="B120" s="13"/>
      <c r="C120" s="23" t="s">
        <v>90</v>
      </c>
      <c r="D120" s="23"/>
      <c r="E120" s="23"/>
      <c r="F120" s="16">
        <f>SUM(F116:F119)</f>
        <v>5700</v>
      </c>
      <c r="G120" s="13" t="s">
        <v>104</v>
      </c>
      <c r="H120" s="13"/>
    </row>
    <row r="121" spans="1:8" ht="15" customHeight="1" x14ac:dyDescent="0.15">
      <c r="A121" s="19"/>
      <c r="B121" s="180" t="s">
        <v>25</v>
      </c>
      <c r="C121" s="181"/>
      <c r="D121" s="21">
        <v>5000</v>
      </c>
      <c r="E121" s="125"/>
      <c r="F121" s="21">
        <f>+D121*E121</f>
        <v>0</v>
      </c>
      <c r="G121" s="36"/>
      <c r="H121" s="77">
        <f>+F121/F120</f>
        <v>0</v>
      </c>
    </row>
    <row r="122" spans="1:8" ht="15" customHeight="1" x14ac:dyDescent="0.15">
      <c r="B122" s="18"/>
      <c r="F122" s="1">
        <f t="shared" si="7"/>
        <v>0</v>
      </c>
    </row>
    <row r="123" spans="1:8" ht="15" customHeight="1" x14ac:dyDescent="0.15">
      <c r="A123" s="19"/>
      <c r="B123" s="20" t="s">
        <v>26</v>
      </c>
      <c r="C123" s="21"/>
      <c r="D123" s="21"/>
      <c r="E123" s="21"/>
      <c r="F123" s="21">
        <f t="shared" si="7"/>
        <v>0</v>
      </c>
      <c r="G123" s="21"/>
      <c r="H123" s="22" t="s">
        <v>27</v>
      </c>
    </row>
    <row r="124" spans="1:8" ht="15" customHeight="1" x14ac:dyDescent="0.15">
      <c r="A124" s="14"/>
      <c r="B124" s="15" t="str">
        <f>+B89</f>
        <v>テーブル</v>
      </c>
      <c r="C124" s="16">
        <f>+C89</f>
        <v>300</v>
      </c>
      <c r="D124" s="16">
        <v>30</v>
      </c>
      <c r="E124" s="16">
        <v>1</v>
      </c>
      <c r="F124" s="16">
        <f t="shared" si="7"/>
        <v>9000</v>
      </c>
      <c r="G124" s="16">
        <v>30</v>
      </c>
      <c r="H124" s="13"/>
    </row>
    <row r="125" spans="1:8" ht="15" customHeight="1" x14ac:dyDescent="0.15">
      <c r="A125" s="14"/>
      <c r="B125" s="15" t="str">
        <f>"照明 "&amp;+B108</f>
        <v>照明 客席・ステージ天井灯（作業灯）</v>
      </c>
      <c r="C125" s="16">
        <f>+C108</f>
        <v>0</v>
      </c>
      <c r="D125" s="16">
        <v>1</v>
      </c>
      <c r="E125" s="16">
        <f t="shared" ref="E125:E126" si="15">+E124</f>
        <v>1</v>
      </c>
      <c r="F125" s="16">
        <f t="shared" si="7"/>
        <v>0</v>
      </c>
      <c r="G125" s="16">
        <v>1</v>
      </c>
      <c r="H125" s="13"/>
    </row>
    <row r="126" spans="1:8" ht="15" customHeight="1" x14ac:dyDescent="0.15">
      <c r="A126" s="14"/>
      <c r="B126" s="15" t="str">
        <f>+B97</f>
        <v>音響機器一式</v>
      </c>
      <c r="C126" s="16">
        <f>+C97</f>
        <v>2500</v>
      </c>
      <c r="D126" s="16">
        <v>1</v>
      </c>
      <c r="E126" s="16">
        <f t="shared" si="15"/>
        <v>1</v>
      </c>
      <c r="F126" s="16">
        <f t="shared" si="7"/>
        <v>2500</v>
      </c>
      <c r="G126" s="16">
        <v>1</v>
      </c>
      <c r="H126" s="15" t="str">
        <f>+H97</f>
        <v>マイク2本（MCまたはセンター用、カゲアナ用）＋スタンド2本を含む</v>
      </c>
    </row>
    <row r="127" spans="1:8" ht="15" customHeight="1" x14ac:dyDescent="0.15">
      <c r="A127" s="14"/>
      <c r="B127" s="13"/>
      <c r="C127" s="23" t="s">
        <v>90</v>
      </c>
      <c r="D127" s="23"/>
      <c r="E127" s="23"/>
      <c r="F127" s="16">
        <f>SUM(F124:F126)</f>
        <v>11500</v>
      </c>
      <c r="G127" s="13" t="s">
        <v>104</v>
      </c>
      <c r="H127" s="13"/>
    </row>
    <row r="128" spans="1:8" ht="15" customHeight="1" x14ac:dyDescent="0.15">
      <c r="A128" s="19"/>
      <c r="B128" s="180" t="s">
        <v>25</v>
      </c>
      <c r="C128" s="181"/>
      <c r="D128" s="21">
        <v>10000</v>
      </c>
      <c r="E128" s="125"/>
      <c r="F128" s="21">
        <f>+D128*E128</f>
        <v>0</v>
      </c>
      <c r="G128" s="36"/>
      <c r="H128" s="77">
        <f>+F128/F127</f>
        <v>0</v>
      </c>
    </row>
    <row r="129" spans="1:8" ht="15" customHeight="1" x14ac:dyDescent="0.15">
      <c r="F129" s="1">
        <f t="shared" si="7"/>
        <v>0</v>
      </c>
    </row>
    <row r="130" spans="1:8" ht="15" customHeight="1" x14ac:dyDescent="0.15">
      <c r="A130" s="19"/>
      <c r="B130" s="22" t="s">
        <v>28</v>
      </c>
      <c r="C130" s="21"/>
      <c r="D130" s="21"/>
      <c r="E130" s="21"/>
      <c r="F130" s="21">
        <f t="shared" si="7"/>
        <v>0</v>
      </c>
      <c r="G130" s="21"/>
      <c r="H130" s="22" t="s">
        <v>29</v>
      </c>
    </row>
    <row r="131" spans="1:8" ht="15" customHeight="1" x14ac:dyDescent="0.15">
      <c r="A131" s="14"/>
      <c r="B131" s="15" t="str">
        <f>+B124</f>
        <v>テーブル</v>
      </c>
      <c r="C131" s="16">
        <f t="shared" ref="C131" si="16">+C124</f>
        <v>300</v>
      </c>
      <c r="D131" s="16">
        <v>30</v>
      </c>
      <c r="E131" s="16">
        <v>1</v>
      </c>
      <c r="F131" s="16">
        <f t="shared" si="7"/>
        <v>9000</v>
      </c>
      <c r="G131" s="16">
        <v>30</v>
      </c>
      <c r="H131" s="13"/>
    </row>
    <row r="132" spans="1:8" ht="15" customHeight="1" x14ac:dyDescent="0.15">
      <c r="A132" s="14"/>
      <c r="B132" s="15" t="str">
        <f>"照明 "&amp;+B108</f>
        <v>照明 客席・ステージ天井灯（作業灯）</v>
      </c>
      <c r="C132" s="16">
        <f>+C108</f>
        <v>0</v>
      </c>
      <c r="D132" s="16">
        <v>1</v>
      </c>
      <c r="E132" s="16">
        <f t="shared" ref="E132" si="17">+E131</f>
        <v>1</v>
      </c>
      <c r="F132" s="16"/>
      <c r="G132" s="16">
        <v>1</v>
      </c>
      <c r="H132" s="13"/>
    </row>
    <row r="133" spans="1:8" ht="15" customHeight="1" x14ac:dyDescent="0.15">
      <c r="A133" s="14"/>
      <c r="B133" s="13"/>
      <c r="C133" s="23" t="s">
        <v>90</v>
      </c>
      <c r="D133" s="23"/>
      <c r="E133" s="23"/>
      <c r="F133" s="16">
        <f>SUM(F131:F132)</f>
        <v>9000</v>
      </c>
      <c r="G133" s="13" t="s">
        <v>104</v>
      </c>
      <c r="H133" s="13"/>
    </row>
    <row r="134" spans="1:8" ht="15" customHeight="1" x14ac:dyDescent="0.15">
      <c r="A134" s="19"/>
      <c r="B134" s="180" t="s">
        <v>25</v>
      </c>
      <c r="C134" s="181"/>
      <c r="D134" s="21">
        <v>8000</v>
      </c>
      <c r="E134" s="125"/>
      <c r="F134" s="21">
        <f>+D134*E134</f>
        <v>0</v>
      </c>
      <c r="G134" s="36"/>
      <c r="H134" s="77">
        <f>+F134/F133</f>
        <v>0</v>
      </c>
    </row>
    <row r="135" spans="1:8" ht="15" customHeight="1" x14ac:dyDescent="0.15">
      <c r="F135" s="1">
        <f>+C135*D135*E135</f>
        <v>0</v>
      </c>
    </row>
    <row r="136" spans="1:8" ht="15" customHeight="1" x14ac:dyDescent="0.15">
      <c r="A136" s="115" t="s">
        <v>1</v>
      </c>
      <c r="B136" s="112" t="s">
        <v>30</v>
      </c>
      <c r="C136" s="112" t="s">
        <v>42</v>
      </c>
      <c r="D136" s="29"/>
      <c r="E136" s="29"/>
      <c r="F136" s="29" t="s">
        <v>5</v>
      </c>
      <c r="G136" s="29"/>
      <c r="H136" s="24" t="s">
        <v>6</v>
      </c>
    </row>
    <row r="137" spans="1:8" ht="15" customHeight="1" x14ac:dyDescent="0.15">
      <c r="A137" s="25">
        <v>1</v>
      </c>
      <c r="B137" s="26" t="s">
        <v>31</v>
      </c>
      <c r="C137" s="27">
        <v>1000</v>
      </c>
      <c r="D137" s="27">
        <v>1</v>
      </c>
      <c r="E137" s="125"/>
      <c r="F137" s="27">
        <f t="shared" ref="F137" si="18">+C137*D137*E137</f>
        <v>0</v>
      </c>
      <c r="G137" s="27">
        <v>2</v>
      </c>
      <c r="H137" s="28" t="s">
        <v>32</v>
      </c>
    </row>
    <row r="138" spans="1:8" ht="15" customHeight="1" x14ac:dyDescent="0.15">
      <c r="F138" s="45"/>
    </row>
    <row r="139" spans="1:8" ht="26.25" customHeight="1" x14ac:dyDescent="0.15">
      <c r="A139" s="10"/>
      <c r="B139" s="44"/>
      <c r="C139" s="45"/>
      <c r="D139" s="45"/>
      <c r="E139" s="47" t="s">
        <v>62</v>
      </c>
      <c r="F139" s="16">
        <f>SUM(F77:F113)+F121+F128+F134+F137</f>
        <v>0</v>
      </c>
      <c r="G139" s="45"/>
      <c r="H139" s="46"/>
    </row>
    <row r="140" spans="1:8" ht="26.25" customHeight="1" x14ac:dyDescent="0.15">
      <c r="A140" s="48"/>
      <c r="B140" s="49"/>
      <c r="C140" s="50"/>
      <c r="D140" s="50"/>
      <c r="E140" s="51" t="s">
        <v>58</v>
      </c>
      <c r="F140" s="52">
        <f>IF(F63&gt;43738,F139*0.1,F139*0.08)</f>
        <v>0</v>
      </c>
      <c r="G140" s="50"/>
      <c r="H140" s="53"/>
    </row>
    <row r="141" spans="1:8" ht="26.25" customHeight="1" x14ac:dyDescent="0.15">
      <c r="A141" s="54"/>
      <c r="B141" s="55"/>
      <c r="C141" s="56"/>
      <c r="D141" s="56"/>
      <c r="E141" s="57" t="s">
        <v>63</v>
      </c>
      <c r="F141" s="52">
        <f>+F139+F140</f>
        <v>0</v>
      </c>
      <c r="G141" s="50"/>
      <c r="H141" s="53"/>
    </row>
    <row r="142" spans="1:8" ht="15.75" customHeight="1" thickBot="1" x14ac:dyDescent="0.2">
      <c r="B142" s="70"/>
      <c r="C142" s="63"/>
      <c r="D142" s="64"/>
      <c r="E142" s="64"/>
      <c r="G142" s="64"/>
      <c r="H142" s="65"/>
    </row>
    <row r="143" spans="1:8" ht="26.25" customHeight="1" x14ac:dyDescent="0.15">
      <c r="A143" s="136"/>
      <c r="B143" s="137"/>
      <c r="C143" s="138"/>
      <c r="D143" s="138"/>
      <c r="E143" s="139" t="s">
        <v>111</v>
      </c>
      <c r="F143" s="140">
        <f>+F64+F139</f>
        <v>0</v>
      </c>
      <c r="G143" s="138"/>
      <c r="H143" s="141"/>
    </row>
    <row r="144" spans="1:8" ht="26.25" customHeight="1" x14ac:dyDescent="0.15">
      <c r="A144" s="142"/>
      <c r="B144" s="49"/>
      <c r="C144" s="50"/>
      <c r="D144" s="50"/>
      <c r="E144" s="51" t="s">
        <v>58</v>
      </c>
      <c r="F144" s="52">
        <f>+F65+F140</f>
        <v>0</v>
      </c>
      <c r="G144" s="50"/>
      <c r="H144" s="143"/>
    </row>
    <row r="145" spans="1:8" ht="26.25" customHeight="1" thickBot="1" x14ac:dyDescent="0.2">
      <c r="A145" s="147"/>
      <c r="B145" s="148"/>
      <c r="C145" s="149"/>
      <c r="D145" s="149"/>
      <c r="E145" s="150" t="s">
        <v>112</v>
      </c>
      <c r="F145" s="144">
        <f>+F143+F144</f>
        <v>0</v>
      </c>
      <c r="G145" s="145"/>
      <c r="H145" s="146"/>
    </row>
    <row r="146" spans="1:8" ht="15.75" customHeight="1" x14ac:dyDescent="0.15">
      <c r="B146" s="30"/>
      <c r="C146" s="63"/>
      <c r="D146" s="64"/>
      <c r="E146" s="64"/>
      <c r="G146" s="64"/>
      <c r="H146" s="65"/>
    </row>
  </sheetData>
  <sheetProtection algorithmName="SHA-512" hashValue="5SJGjzaqFla9Dnv2NmkmHDo33SwXYLpL6GFI2jNpB+6HMbQD+4sJzxel0yNkHbHKhMD4lukQ8xm6yuCM5ZeZVw==" saltValue="1gUTPwJx4AS7lks7ODPDMA==" spinCount="100000" sheet="1" objects="1" scenarios="1"/>
  <mergeCells count="68">
    <mergeCell ref="F51:G51"/>
    <mergeCell ref="F52:G52"/>
    <mergeCell ref="F58:G58"/>
    <mergeCell ref="F59:G59"/>
    <mergeCell ref="F60:G60"/>
    <mergeCell ref="F53:G53"/>
    <mergeCell ref="F54:G54"/>
    <mergeCell ref="F55:G55"/>
    <mergeCell ref="F56:G56"/>
    <mergeCell ref="F57:G57"/>
    <mergeCell ref="F47:G47"/>
    <mergeCell ref="F41:G41"/>
    <mergeCell ref="F48:G48"/>
    <mergeCell ref="F49:G49"/>
    <mergeCell ref="F50:G50"/>
    <mergeCell ref="F42:G42"/>
    <mergeCell ref="F43:G43"/>
    <mergeCell ref="F44:G44"/>
    <mergeCell ref="F45:G45"/>
    <mergeCell ref="F46:G46"/>
    <mergeCell ref="B128:C128"/>
    <mergeCell ref="B134:C134"/>
    <mergeCell ref="F74:F76"/>
    <mergeCell ref="D74:D75"/>
    <mergeCell ref="F18:G18"/>
    <mergeCell ref="F19:G19"/>
    <mergeCell ref="F20:G20"/>
    <mergeCell ref="F22:G22"/>
    <mergeCell ref="F21:G21"/>
    <mergeCell ref="F23:G23"/>
    <mergeCell ref="F24:G24"/>
    <mergeCell ref="F25:G25"/>
    <mergeCell ref="F26:G26"/>
    <mergeCell ref="F27:G27"/>
    <mergeCell ref="F28:G28"/>
    <mergeCell ref="F29:G29"/>
    <mergeCell ref="F14:G14"/>
    <mergeCell ref="F15:G15"/>
    <mergeCell ref="F16:G16"/>
    <mergeCell ref="F17:G17"/>
    <mergeCell ref="B121:C121"/>
    <mergeCell ref="F30:G30"/>
    <mergeCell ref="F32:G32"/>
    <mergeCell ref="F33:G33"/>
    <mergeCell ref="F34:G34"/>
    <mergeCell ref="F31:G31"/>
    <mergeCell ref="F35:G35"/>
    <mergeCell ref="F36:G36"/>
    <mergeCell ref="F37:G37"/>
    <mergeCell ref="F38:G38"/>
    <mergeCell ref="F39:G39"/>
    <mergeCell ref="F40:G40"/>
    <mergeCell ref="A1:H1"/>
    <mergeCell ref="A5:A6"/>
    <mergeCell ref="B5:B6"/>
    <mergeCell ref="D5:D6"/>
    <mergeCell ref="H74:H75"/>
    <mergeCell ref="H5:H6"/>
    <mergeCell ref="G74:G75"/>
    <mergeCell ref="A74:A75"/>
    <mergeCell ref="B74:B75"/>
    <mergeCell ref="F5:G7"/>
    <mergeCell ref="F8:G8"/>
    <mergeCell ref="F9:G9"/>
    <mergeCell ref="F10:G10"/>
    <mergeCell ref="F11:G11"/>
    <mergeCell ref="F12:G12"/>
    <mergeCell ref="F13:G13"/>
  </mergeCells>
  <phoneticPr fontId="1"/>
  <dataValidations count="11">
    <dataValidation imeMode="on" allowBlank="1" showInputMessage="1" showErrorMessage="1" sqref="A115 A121 A123 A128 A130 A134:A146 A77:A113 A8:A73" xr:uid="{636798A7-5650-4DF2-8C34-757D920A3FAE}"/>
    <dataValidation imeMode="off" allowBlank="1" showInputMessage="1" showErrorMessage="1" sqref="H121 C130:G130 C123:G123 D128:F128 H128 F137:G137 C115:G115 D105 D121:F121 D134:D141 F132 D80:D82 E4:F4 D96:D98 D87:D88 E8:E9 E134:E136 C137:D137 C64:E73 E80:G113 C142:E146 F8:F73 C139:C146 E139:E146 H134:H141 G139:G146 D77:G79 D91:D94 C77:C113 D107:D112 C8:D62 E11:E62 D63 G61:G62 G64:G73 H63 F134:F146" xr:uid="{BAA8DD6F-AD19-4AA5-99CE-B44791F60709}"/>
    <dataValidation type="whole" imeMode="off" allowBlank="1" showInputMessage="1" showErrorMessage="1" sqref="D83" xr:uid="{DAB1EBC0-D34D-4DAB-968F-06FBF6B794DF}">
      <formula1>0</formula1>
      <formula2>20</formula2>
    </dataValidation>
    <dataValidation type="whole" imeMode="on" allowBlank="1" showInputMessage="1" showErrorMessage="1" sqref="D84" xr:uid="{08B54B64-89D3-452B-A662-6392178C9EC0}">
      <formula1>0</formula1>
      <formula2>20</formula2>
    </dataValidation>
    <dataValidation type="whole" imeMode="off" allowBlank="1" showInputMessage="1" showErrorMessage="1" sqref="D86" xr:uid="{4EB6712E-AAA7-4471-A6E0-AF18468127D2}">
      <formula1>0</formula1>
      <formula2>6</formula2>
    </dataValidation>
    <dataValidation type="whole" imeMode="on" allowBlank="1" showInputMessage="1" showErrorMessage="1" sqref="D89" xr:uid="{C116C093-2FD9-4A57-B261-B5DB24E193E5}">
      <formula1>0</formula1>
      <formula2>30</formula2>
    </dataValidation>
    <dataValidation type="whole" imeMode="off" allowBlank="1" showInputMessage="1" showErrorMessage="1" sqref="D85 D101 D103:D104 D90 D95 D113" xr:uid="{A2E6FC03-C3D6-4C65-A193-DFBB4C1EE967}">
      <formula1>0</formula1>
      <formula2>2</formula2>
    </dataValidation>
    <dataValidation type="whole" imeMode="off" allowBlank="1" showInputMessage="1" showErrorMessage="1" sqref="D99:D100 D102" xr:uid="{DD02314D-EF14-4E81-9BDE-978AF58E337F}">
      <formula1>0</formula1>
      <formula2>4</formula2>
    </dataValidation>
    <dataValidation type="whole" imeMode="off" allowBlank="1" showInputMessage="1" showErrorMessage="1" sqref="D106" xr:uid="{014CB962-26FA-4308-AB27-2A9DE75A2A38}">
      <formula1>0</formula1>
      <formula2>16</formula2>
    </dataValidation>
    <dataValidation allowBlank="1" showInputMessage="1" showErrorMessage="1" promptTitle="準備割引料金記入欄です。" sqref="E10" xr:uid="{A7970FFF-49CE-4790-8D3A-88E96383BB2B}"/>
    <dataValidation type="whole" imeMode="off" allowBlank="1" showErrorMessage="1" sqref="E137" xr:uid="{95E7A4F8-8FF6-4E45-81B6-42998F91E4A3}">
      <formula1>0</formula1>
      <formula2>2</formula2>
    </dataValidation>
  </dataValidations>
  <printOptions horizontalCentered="1"/>
  <pageMargins left="0" right="0" top="0.35433070866141736" bottom="0.15748031496062992" header="0.31496062992125984" footer="0.31496062992125984"/>
  <pageSetup paperSize="8" orientation="portrait" r:id="rId1"/>
  <rowBreaks count="1" manualBreakCount="1">
    <brk id="7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料金計算表</vt:lpstr>
      <vt:lpstr>料金計算表!Print_Area</vt:lpstr>
      <vt:lpstr>料金計算表!Print_Titles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中村敏行</dc:creator>
  <cp:lastModifiedBy>中村 敏行</cp:lastModifiedBy>
  <cp:lastPrinted>2018-12-13T08:00:42Z</cp:lastPrinted>
  <dcterms:created xsi:type="dcterms:W3CDTF">2018-06-16T00:07:12Z</dcterms:created>
  <dcterms:modified xsi:type="dcterms:W3CDTF">2019-06-23T06:14:03Z</dcterms:modified>
</cp:coreProperties>
</file>